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devaux\Documents\"/>
    </mc:Choice>
  </mc:AlternateContent>
  <bookViews>
    <workbookView xWindow="0" yWindow="0" windowWidth="28800" windowHeight="12300"/>
  </bookViews>
  <sheets>
    <sheet name="Vil9-dcp-variabl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Cortij">[1]SPECMAP!$L$8:$N$146</definedName>
    <definedName name="Cortijo">#REF!</definedName>
    <definedName name="Ellipse1_1">#REF!</definedName>
    <definedName name="Ellipse1_10">#REF!</definedName>
    <definedName name="Ellipse1_11">#REF!</definedName>
    <definedName name="Ellipse1_12">#REF!</definedName>
    <definedName name="Ellipse1_13">#REF!</definedName>
    <definedName name="Ellipse1_14">#REF!</definedName>
    <definedName name="Ellipse1_15">#REF!</definedName>
    <definedName name="Ellipse1_16">#REF!</definedName>
    <definedName name="Ellipse1_17">#REF!</definedName>
    <definedName name="Ellipse1_18">#REF!</definedName>
    <definedName name="Ellipse1_19">#REF!</definedName>
    <definedName name="Ellipse1_2">#REF!</definedName>
    <definedName name="Ellipse1_20">#REF!</definedName>
    <definedName name="Ellipse1_21">#REF!</definedName>
    <definedName name="Ellipse1_22">#REF!</definedName>
    <definedName name="Ellipse1_23">#REF!</definedName>
    <definedName name="Ellipse1_24">#REF!</definedName>
    <definedName name="Ellipse1_25">#REF!</definedName>
    <definedName name="Ellipse1_26">#REF!</definedName>
    <definedName name="Ellipse1_27">#REF!</definedName>
    <definedName name="Ellipse1_28">#REF!</definedName>
    <definedName name="Ellipse1_29">#REF!</definedName>
    <definedName name="Ellipse1_3">#REF!</definedName>
    <definedName name="Ellipse1_30">#REF!</definedName>
    <definedName name="Ellipse1_31">#REF!</definedName>
    <definedName name="Ellipse1_32">#REF!</definedName>
    <definedName name="Ellipse1_33">#REF!</definedName>
    <definedName name="Ellipse1_34">#REF!</definedName>
    <definedName name="Ellipse1_35">#REF!</definedName>
    <definedName name="Ellipse1_36">#REF!</definedName>
    <definedName name="Ellipse1_37">#REF!</definedName>
    <definedName name="Ellipse1_38">#REF!</definedName>
    <definedName name="Ellipse1_39">#REF!</definedName>
    <definedName name="Ellipse1_4">#REF!</definedName>
    <definedName name="Ellipse1_40">#REF!</definedName>
    <definedName name="Ellipse1_41">#REF!</definedName>
    <definedName name="Ellipse1_42">#REF!</definedName>
    <definedName name="Ellipse1_43">#REF!</definedName>
    <definedName name="Ellipse1_44">#REF!</definedName>
    <definedName name="Ellipse1_45">#REF!</definedName>
    <definedName name="Ellipse1_46">#REF!</definedName>
    <definedName name="Ellipse1_47">#REF!</definedName>
    <definedName name="Ellipse1_48">#REF!</definedName>
    <definedName name="Ellipse1_49">#REF!</definedName>
    <definedName name="Ellipse1_5">#REF!</definedName>
    <definedName name="Ellipse1_50">#REF!</definedName>
    <definedName name="Ellipse1_51">#REF!</definedName>
    <definedName name="Ellipse1_52">#REF!</definedName>
    <definedName name="Ellipse1_53">#REF!</definedName>
    <definedName name="Ellipse1_54">#REF!</definedName>
    <definedName name="Ellipse1_55">#REF!</definedName>
    <definedName name="Ellipse1_56">#REF!</definedName>
    <definedName name="Ellipse1_57">#REF!</definedName>
    <definedName name="Ellipse1_58">#REF!</definedName>
    <definedName name="Ellipse1_59">#REF!</definedName>
    <definedName name="Ellipse1_6">#REF!</definedName>
    <definedName name="Ellipse1_60">#REF!</definedName>
    <definedName name="Ellipse1_61">#REF!</definedName>
    <definedName name="Ellipse1_62">#REF!</definedName>
    <definedName name="Ellipse1_63">#REF!</definedName>
    <definedName name="Ellipse1_64">#REF!</definedName>
    <definedName name="Ellipse1_65">#REF!</definedName>
    <definedName name="Ellipse1_66">#REF!</definedName>
    <definedName name="Ellipse1_67">#REF!</definedName>
    <definedName name="Ellipse1_68">#REF!</definedName>
    <definedName name="Ellipse1_69">#REF!</definedName>
    <definedName name="Ellipse1_7">#REF!</definedName>
    <definedName name="Ellipse1_70">#REF!</definedName>
    <definedName name="Ellipse1_71">#REF!</definedName>
    <definedName name="Ellipse1_72">#REF!</definedName>
    <definedName name="Ellipse1_73">#REF!</definedName>
    <definedName name="Ellipse1_74">#REF!</definedName>
    <definedName name="Ellipse1_75">#REF!</definedName>
    <definedName name="Ellipse1_76">#REF!</definedName>
    <definedName name="Ellipse1_77">#REF!</definedName>
    <definedName name="Ellipse1_78">#REF!</definedName>
    <definedName name="Ellipse1_79">#REF!</definedName>
    <definedName name="Ellipse1_8">#REF!</definedName>
    <definedName name="Ellipse1_80">#REF!</definedName>
    <definedName name="Ellipse1_81">#REF!</definedName>
    <definedName name="Ellipse1_9">#REF!</definedName>
    <definedName name="_gXY1">#REF!</definedName>
    <definedName name="Imbrie">#REF!</definedName>
    <definedName name="Labeyrie">#REF!</definedName>
    <definedName name="Martinson">#REF!</definedName>
    <definedName name="MD">[4]SPECMAP!$L$8:$N$146</definedName>
    <definedName name="rr">#REF!</definedName>
    <definedName name="rs">#REF!</definedName>
    <definedName name="rt">#REF!</definedName>
    <definedName name="table">'[5]Car1-B'!$A$9:$C$12</definedName>
    <definedName name="toto">[6]SPECMAP!$L$8:$N$146</definedName>
    <definedName name="Vogelsang">#REF!</definedName>
    <definedName name="Waelbroeck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AI54" i="1"/>
  <c r="AE54" i="1"/>
  <c r="AD54" i="1"/>
  <c r="W54" i="1"/>
  <c r="Q54" i="1"/>
  <c r="S54" i="1" s="1"/>
  <c r="AC54" i="1" s="1"/>
  <c r="Y54" i="1" s="1"/>
  <c r="P54" i="1"/>
  <c r="R54" i="1" s="1"/>
  <c r="C54" i="1"/>
  <c r="AI53" i="1"/>
  <c r="AE53" i="1"/>
  <c r="AD53" i="1"/>
  <c r="W53" i="1"/>
  <c r="Q53" i="1"/>
  <c r="P53" i="1"/>
  <c r="S53" i="1" s="1"/>
  <c r="C53" i="1"/>
  <c r="AI52" i="1"/>
  <c r="AE52" i="1"/>
  <c r="AD52" i="1"/>
  <c r="W52" i="1"/>
  <c r="S52" i="1"/>
  <c r="Q52" i="1"/>
  <c r="P52" i="1"/>
  <c r="R52" i="1" s="1"/>
  <c r="C52" i="1"/>
  <c r="AI51" i="1"/>
  <c r="AE51" i="1"/>
  <c r="AD51" i="1"/>
  <c r="W51" i="1"/>
  <c r="R51" i="1"/>
  <c r="AB51" i="1" s="1"/>
  <c r="X51" i="1" s="1"/>
  <c r="Q51" i="1"/>
  <c r="P51" i="1"/>
  <c r="S51" i="1" s="1"/>
  <c r="AC51" i="1" s="1"/>
  <c r="Y51" i="1" s="1"/>
  <c r="C51" i="1"/>
  <c r="AI50" i="1"/>
  <c r="AE50" i="1"/>
  <c r="AD50" i="1"/>
  <c r="AB50" i="1"/>
  <c r="X50" i="1" s="1"/>
  <c r="W50" i="1"/>
  <c r="R50" i="1"/>
  <c r="T50" i="1" s="1"/>
  <c r="Q50" i="1"/>
  <c r="S50" i="1" s="1"/>
  <c r="P50" i="1"/>
  <c r="C50" i="1"/>
  <c r="AI49" i="1"/>
  <c r="AE49" i="1"/>
  <c r="AD49" i="1"/>
  <c r="W49" i="1"/>
  <c r="Q49" i="1"/>
  <c r="P49" i="1"/>
  <c r="S49" i="1" s="1"/>
  <c r="C49" i="1"/>
  <c r="AI48" i="1"/>
  <c r="AE48" i="1"/>
  <c r="AD48" i="1"/>
  <c r="W48" i="1"/>
  <c r="S48" i="1"/>
  <c r="Q48" i="1"/>
  <c r="P48" i="1"/>
  <c r="R48" i="1" s="1"/>
  <c r="C48" i="1"/>
  <c r="AI47" i="1"/>
  <c r="AE47" i="1"/>
  <c r="AD47" i="1"/>
  <c r="W47" i="1"/>
  <c r="R47" i="1"/>
  <c r="AB47" i="1" s="1"/>
  <c r="X47" i="1" s="1"/>
  <c r="Q47" i="1"/>
  <c r="P47" i="1"/>
  <c r="S47" i="1" s="1"/>
  <c r="AC47" i="1" s="1"/>
  <c r="Y47" i="1" s="1"/>
  <c r="AI46" i="1"/>
  <c r="AE46" i="1"/>
  <c r="AD46" i="1"/>
  <c r="W46" i="1"/>
  <c r="Q46" i="1"/>
  <c r="P46" i="1"/>
  <c r="S46" i="1" s="1"/>
  <c r="C46" i="1"/>
  <c r="AI45" i="1"/>
  <c r="AE45" i="1"/>
  <c r="AD45" i="1"/>
  <c r="W45" i="1"/>
  <c r="S45" i="1"/>
  <c r="AC45" i="1" s="1"/>
  <c r="Y45" i="1" s="1"/>
  <c r="Q45" i="1"/>
  <c r="P45" i="1"/>
  <c r="R45" i="1" s="1"/>
  <c r="C45" i="1"/>
  <c r="AI44" i="1"/>
  <c r="AE44" i="1"/>
  <c r="AD44" i="1"/>
  <c r="W44" i="1"/>
  <c r="R44" i="1"/>
  <c r="AB44" i="1" s="1"/>
  <c r="X44" i="1" s="1"/>
  <c r="Q44" i="1"/>
  <c r="P44" i="1"/>
  <c r="S44" i="1" s="1"/>
  <c r="AC44" i="1" s="1"/>
  <c r="Y44" i="1" s="1"/>
  <c r="C44" i="1"/>
  <c r="AI43" i="1"/>
  <c r="AE43" i="1"/>
  <c r="AD43" i="1"/>
  <c r="AB43" i="1"/>
  <c r="X43" i="1" s="1"/>
  <c r="W43" i="1"/>
  <c r="R43" i="1"/>
  <c r="T43" i="1" s="1"/>
  <c r="Q43" i="1"/>
  <c r="S43" i="1" s="1"/>
  <c r="P43" i="1"/>
  <c r="C43" i="1"/>
  <c r="AI42" i="1"/>
  <c r="AE42" i="1"/>
  <c r="AD42" i="1"/>
  <c r="W42" i="1"/>
  <c r="Q42" i="1"/>
  <c r="P42" i="1"/>
  <c r="S42" i="1" s="1"/>
  <c r="C42" i="1"/>
  <c r="AI41" i="1"/>
  <c r="AE41" i="1"/>
  <c r="AD41" i="1"/>
  <c r="W41" i="1"/>
  <c r="S41" i="1"/>
  <c r="AC41" i="1" s="1"/>
  <c r="Y41" i="1" s="1"/>
  <c r="Q41" i="1"/>
  <c r="P41" i="1"/>
  <c r="R41" i="1" s="1"/>
  <c r="C41" i="1"/>
  <c r="AI40" i="1"/>
  <c r="AE40" i="1"/>
  <c r="AD40" i="1"/>
  <c r="W40" i="1"/>
  <c r="R40" i="1"/>
  <c r="AB40" i="1" s="1"/>
  <c r="X40" i="1" s="1"/>
  <c r="Q40" i="1"/>
  <c r="P40" i="1"/>
  <c r="S40" i="1" s="1"/>
  <c r="AC40" i="1" s="1"/>
  <c r="Y40" i="1" s="1"/>
  <c r="C40" i="1"/>
  <c r="AI39" i="1"/>
  <c r="AE39" i="1"/>
  <c r="AD39" i="1"/>
  <c r="AB39" i="1"/>
  <c r="X39" i="1" s="1"/>
  <c r="W39" i="1"/>
  <c r="R39" i="1"/>
  <c r="T39" i="1" s="1"/>
  <c r="Q39" i="1"/>
  <c r="S39" i="1" s="1"/>
  <c r="P39" i="1"/>
  <c r="C39" i="1"/>
  <c r="AI38" i="1"/>
  <c r="AE38" i="1"/>
  <c r="AD38" i="1"/>
  <c r="W38" i="1"/>
  <c r="Q38" i="1"/>
  <c r="P38" i="1"/>
  <c r="S38" i="1" s="1"/>
  <c r="C38" i="1"/>
  <c r="AI37" i="1"/>
  <c r="AE37" i="1"/>
  <c r="AD37" i="1"/>
  <c r="W37" i="1"/>
  <c r="S37" i="1"/>
  <c r="AC37" i="1" s="1"/>
  <c r="Y37" i="1" s="1"/>
  <c r="Q37" i="1"/>
  <c r="P37" i="1"/>
  <c r="R37" i="1" s="1"/>
  <c r="C37" i="1"/>
  <c r="AI36" i="1"/>
  <c r="AE36" i="1"/>
  <c r="AD36" i="1"/>
  <c r="W36" i="1"/>
  <c r="R36" i="1"/>
  <c r="AB36" i="1" s="1"/>
  <c r="X36" i="1" s="1"/>
  <c r="Q36" i="1"/>
  <c r="P36" i="1"/>
  <c r="S36" i="1" s="1"/>
  <c r="AC36" i="1" s="1"/>
  <c r="Y36" i="1" s="1"/>
  <c r="C36" i="1"/>
  <c r="AI35" i="1"/>
  <c r="AE35" i="1"/>
  <c r="AD35" i="1"/>
  <c r="W35" i="1"/>
  <c r="U35" i="1"/>
  <c r="Q35" i="1"/>
  <c r="S35" i="1" s="1"/>
  <c r="P35" i="1"/>
  <c r="R35" i="1" s="1"/>
  <c r="T35" i="1" s="1"/>
  <c r="C35" i="1"/>
  <c r="AI34" i="1"/>
  <c r="AE34" i="1"/>
  <c r="AD34" i="1"/>
  <c r="W34" i="1"/>
  <c r="Q34" i="1"/>
  <c r="P34" i="1"/>
  <c r="C34" i="1"/>
  <c r="AI33" i="1"/>
  <c r="AE33" i="1"/>
  <c r="AD33" i="1"/>
  <c r="W33" i="1"/>
  <c r="S33" i="1"/>
  <c r="Q33" i="1"/>
  <c r="P33" i="1"/>
  <c r="R33" i="1" s="1"/>
  <c r="C33" i="1"/>
  <c r="AQ31" i="1"/>
  <c r="AP31" i="1"/>
  <c r="AN31" i="1"/>
  <c r="AO31" i="1" s="1"/>
  <c r="P31" i="1" s="1"/>
  <c r="S31" i="1" s="1"/>
  <c r="AC31" i="1" s="1"/>
  <c r="Y31" i="1" s="1"/>
  <c r="AM31" i="1"/>
  <c r="AL31" i="1"/>
  <c r="AI31" i="1"/>
  <c r="AE31" i="1"/>
  <c r="AD31" i="1"/>
  <c r="W31" i="1"/>
  <c r="R31" i="1"/>
  <c r="Q31" i="1"/>
  <c r="C31" i="1"/>
  <c r="AQ30" i="1"/>
  <c r="AP30" i="1"/>
  <c r="AO30" i="1"/>
  <c r="P30" i="1" s="1"/>
  <c r="AN30" i="1"/>
  <c r="AR30" i="1" s="1"/>
  <c r="AS30" i="1" s="1"/>
  <c r="AM30" i="1"/>
  <c r="AL30" i="1"/>
  <c r="AI30" i="1"/>
  <c r="AE30" i="1"/>
  <c r="AD30" i="1"/>
  <c r="W30" i="1"/>
  <c r="Q30" i="1"/>
  <c r="C30" i="1"/>
  <c r="AR29" i="1"/>
  <c r="AS29" i="1" s="1"/>
  <c r="AQ29" i="1"/>
  <c r="AP29" i="1"/>
  <c r="AN29" i="1"/>
  <c r="AO29" i="1" s="1"/>
  <c r="AM29" i="1"/>
  <c r="AL29" i="1"/>
  <c r="AI29" i="1"/>
  <c r="AE29" i="1"/>
  <c r="AD29" i="1"/>
  <c r="W29" i="1"/>
  <c r="Q29" i="1"/>
  <c r="P29" i="1"/>
  <c r="AQ28" i="1"/>
  <c r="AP28" i="1"/>
  <c r="AN28" i="1"/>
  <c r="AM28" i="1"/>
  <c r="AL28" i="1"/>
  <c r="AI28" i="1"/>
  <c r="AE28" i="1"/>
  <c r="AD28" i="1"/>
  <c r="W28" i="1"/>
  <c r="Q28" i="1"/>
  <c r="AQ27" i="1"/>
  <c r="AP27" i="1"/>
  <c r="AN27" i="1"/>
  <c r="AO27" i="1" s="1"/>
  <c r="P27" i="1" s="1"/>
  <c r="AM27" i="1"/>
  <c r="AL27" i="1"/>
  <c r="AI27" i="1"/>
  <c r="AE27" i="1"/>
  <c r="AD27" i="1"/>
  <c r="W27" i="1"/>
  <c r="Q27" i="1"/>
  <c r="AQ26" i="1"/>
  <c r="AP26" i="1"/>
  <c r="AN26" i="1"/>
  <c r="AO26" i="1" s="1"/>
  <c r="P26" i="1" s="1"/>
  <c r="S26" i="1" s="1"/>
  <c r="AC26" i="1" s="1"/>
  <c r="Y26" i="1" s="1"/>
  <c r="AM26" i="1"/>
  <c r="AL26" i="1"/>
  <c r="AI26" i="1"/>
  <c r="AE26" i="1"/>
  <c r="AD26" i="1"/>
  <c r="W26" i="1"/>
  <c r="R26" i="1"/>
  <c r="Q26" i="1"/>
  <c r="AR25" i="1"/>
  <c r="AS25" i="1" s="1"/>
  <c r="AQ25" i="1"/>
  <c r="AP25" i="1"/>
  <c r="AN25" i="1"/>
  <c r="AO25" i="1" s="1"/>
  <c r="AM25" i="1"/>
  <c r="AL25" i="1"/>
  <c r="AI25" i="1"/>
  <c r="AE25" i="1"/>
  <c r="AD25" i="1"/>
  <c r="W25" i="1"/>
  <c r="Q25" i="1"/>
  <c r="P25" i="1"/>
  <c r="AQ24" i="1"/>
  <c r="AP24" i="1"/>
  <c r="AN24" i="1"/>
  <c r="AM24" i="1"/>
  <c r="AL24" i="1"/>
  <c r="AI24" i="1"/>
  <c r="AE24" i="1"/>
  <c r="AD24" i="1"/>
  <c r="W24" i="1"/>
  <c r="Q24" i="1"/>
  <c r="AQ23" i="1"/>
  <c r="AP23" i="1"/>
  <c r="AN23" i="1"/>
  <c r="AO23" i="1" s="1"/>
  <c r="P23" i="1" s="1"/>
  <c r="AM23" i="1"/>
  <c r="AL23" i="1"/>
  <c r="AI23" i="1"/>
  <c r="AE23" i="1"/>
  <c r="AD23" i="1"/>
  <c r="W23" i="1"/>
  <c r="Q23" i="1"/>
  <c r="C23" i="1"/>
  <c r="AQ22" i="1"/>
  <c r="AP22" i="1"/>
  <c r="AO22" i="1"/>
  <c r="AN22" i="1"/>
  <c r="AM22" i="1"/>
  <c r="AL22" i="1"/>
  <c r="AI22" i="1"/>
  <c r="AE22" i="1"/>
  <c r="AD22" i="1"/>
  <c r="W22" i="1"/>
  <c r="S22" i="1"/>
  <c r="Q22" i="1"/>
  <c r="P22" i="1"/>
  <c r="R22" i="1" s="1"/>
  <c r="C22" i="1"/>
  <c r="AQ21" i="1"/>
  <c r="AP21" i="1"/>
  <c r="AN21" i="1"/>
  <c r="AO21" i="1" s="1"/>
  <c r="P21" i="1" s="1"/>
  <c r="S21" i="1" s="1"/>
  <c r="AC21" i="1" s="1"/>
  <c r="Y21" i="1" s="1"/>
  <c r="AM21" i="1"/>
  <c r="AL21" i="1"/>
  <c r="AI21" i="1"/>
  <c r="AE21" i="1"/>
  <c r="AD21" i="1"/>
  <c r="W21" i="1"/>
  <c r="R21" i="1"/>
  <c r="Q21" i="1"/>
  <c r="AR20" i="1"/>
  <c r="AS20" i="1" s="1"/>
  <c r="AQ20" i="1"/>
  <c r="AP20" i="1"/>
  <c r="AN20" i="1"/>
  <c r="AO20" i="1" s="1"/>
  <c r="AM20" i="1"/>
  <c r="AL20" i="1"/>
  <c r="AI20" i="1"/>
  <c r="AE20" i="1"/>
  <c r="AD20" i="1"/>
  <c r="W20" i="1"/>
  <c r="Q20" i="1"/>
  <c r="P20" i="1"/>
  <c r="S20" i="1" s="1"/>
  <c r="AQ19" i="1"/>
  <c r="AP19" i="1"/>
  <c r="AN19" i="1"/>
  <c r="AO19" i="1" s="1"/>
  <c r="AM19" i="1"/>
  <c r="AL19" i="1"/>
  <c r="AI19" i="1"/>
  <c r="AE19" i="1"/>
  <c r="AD19" i="1"/>
  <c r="W19" i="1"/>
  <c r="Q19" i="1"/>
  <c r="P19" i="1"/>
  <c r="S19" i="1" s="1"/>
  <c r="AQ18" i="1"/>
  <c r="AP18" i="1"/>
  <c r="AN18" i="1"/>
  <c r="AR18" i="1" s="1"/>
  <c r="AS18" i="1" s="1"/>
  <c r="AM18" i="1"/>
  <c r="AL18" i="1"/>
  <c r="AI18" i="1"/>
  <c r="AE18" i="1"/>
  <c r="AD18" i="1"/>
  <c r="W18" i="1"/>
  <c r="Q18" i="1"/>
  <c r="AQ17" i="1"/>
  <c r="AP17" i="1"/>
  <c r="AN17" i="1"/>
  <c r="AO17" i="1" s="1"/>
  <c r="P17" i="1" s="1"/>
  <c r="AM17" i="1"/>
  <c r="AL17" i="1"/>
  <c r="AI17" i="1"/>
  <c r="AE17" i="1"/>
  <c r="AD17" i="1"/>
  <c r="W17" i="1"/>
  <c r="Q17" i="1"/>
  <c r="AQ16" i="1"/>
  <c r="AP16" i="1"/>
  <c r="AN16" i="1"/>
  <c r="AR16" i="1" s="1"/>
  <c r="AS16" i="1" s="1"/>
  <c r="AM16" i="1"/>
  <c r="AL16" i="1"/>
  <c r="AO16" i="1" s="1"/>
  <c r="P16" i="1" s="1"/>
  <c r="AI16" i="1"/>
  <c r="AE16" i="1"/>
  <c r="AD16" i="1"/>
  <c r="W16" i="1"/>
  <c r="Q16" i="1"/>
  <c r="AQ15" i="1"/>
  <c r="AP15" i="1"/>
  <c r="AN15" i="1"/>
  <c r="AO15" i="1" s="1"/>
  <c r="P15" i="1" s="1"/>
  <c r="AM15" i="1"/>
  <c r="AL15" i="1"/>
  <c r="AI15" i="1"/>
  <c r="AE15" i="1"/>
  <c r="AD15" i="1"/>
  <c r="W15" i="1"/>
  <c r="Q15" i="1"/>
  <c r="AQ14" i="1"/>
  <c r="AP14" i="1"/>
  <c r="AN14" i="1"/>
  <c r="AR14" i="1" s="1"/>
  <c r="AS14" i="1" s="1"/>
  <c r="AM14" i="1"/>
  <c r="AL14" i="1"/>
  <c r="AO14" i="1" s="1"/>
  <c r="P14" i="1" s="1"/>
  <c r="AI14" i="1"/>
  <c r="AE14" i="1"/>
  <c r="AD14" i="1"/>
  <c r="W14" i="1"/>
  <c r="Q14" i="1"/>
  <c r="AQ13" i="1"/>
  <c r="AP13" i="1"/>
  <c r="AN13" i="1"/>
  <c r="AO13" i="1" s="1"/>
  <c r="P13" i="1" s="1"/>
  <c r="AM13" i="1"/>
  <c r="AL13" i="1"/>
  <c r="AI13" i="1"/>
  <c r="AE13" i="1"/>
  <c r="AD13" i="1"/>
  <c r="W13" i="1"/>
  <c r="Q13" i="1"/>
  <c r="AQ12" i="1"/>
  <c r="AP12" i="1"/>
  <c r="AN12" i="1"/>
  <c r="AR12" i="1" s="1"/>
  <c r="AS12" i="1" s="1"/>
  <c r="AM12" i="1"/>
  <c r="AL12" i="1"/>
  <c r="AO12" i="1" s="1"/>
  <c r="P12" i="1" s="1"/>
  <c r="AI12" i="1"/>
  <c r="AE12" i="1"/>
  <c r="AD12" i="1"/>
  <c r="W12" i="1"/>
  <c r="Q12" i="1"/>
  <c r="AQ11" i="1"/>
  <c r="AP11" i="1"/>
  <c r="AN11" i="1"/>
  <c r="AO11" i="1" s="1"/>
  <c r="P11" i="1" s="1"/>
  <c r="AM11" i="1"/>
  <c r="AL11" i="1"/>
  <c r="AI11" i="1"/>
  <c r="AE11" i="1"/>
  <c r="AD11" i="1"/>
  <c r="W11" i="1"/>
  <c r="Q11" i="1"/>
  <c r="AQ10" i="1"/>
  <c r="AP10" i="1"/>
  <c r="AN10" i="1"/>
  <c r="AR10" i="1" s="1"/>
  <c r="AS10" i="1" s="1"/>
  <c r="AM10" i="1"/>
  <c r="AL10" i="1"/>
  <c r="AO10" i="1" s="1"/>
  <c r="P10" i="1" s="1"/>
  <c r="AI10" i="1"/>
  <c r="AE10" i="1"/>
  <c r="AD10" i="1"/>
  <c r="W10" i="1"/>
  <c r="Q10" i="1"/>
  <c r="AQ9" i="1"/>
  <c r="AP9" i="1"/>
  <c r="AN9" i="1"/>
  <c r="AO9" i="1" s="1"/>
  <c r="P9" i="1" s="1"/>
  <c r="AM9" i="1"/>
  <c r="AL9" i="1"/>
  <c r="AI9" i="1"/>
  <c r="AE9" i="1"/>
  <c r="AD9" i="1"/>
  <c r="W9" i="1"/>
  <c r="Q9" i="1"/>
  <c r="AQ8" i="1"/>
  <c r="AP8" i="1"/>
  <c r="AN8" i="1"/>
  <c r="AR8" i="1" s="1"/>
  <c r="AS8" i="1" s="1"/>
  <c r="AM8" i="1"/>
  <c r="AL8" i="1"/>
  <c r="AO8" i="1" s="1"/>
  <c r="P8" i="1" s="1"/>
  <c r="AI8" i="1"/>
  <c r="AE8" i="1"/>
  <c r="AD8" i="1"/>
  <c r="W8" i="1"/>
  <c r="Q8" i="1"/>
  <c r="AQ7" i="1"/>
  <c r="AP7" i="1"/>
  <c r="AN7" i="1"/>
  <c r="AO7" i="1" s="1"/>
  <c r="P7" i="1" s="1"/>
  <c r="AM7" i="1"/>
  <c r="AL7" i="1"/>
  <c r="AI7" i="1"/>
  <c r="AE7" i="1"/>
  <c r="AD7" i="1"/>
  <c r="W7" i="1"/>
  <c r="Q7" i="1"/>
  <c r="AQ6" i="1"/>
  <c r="AP6" i="1"/>
  <c r="AN6" i="1"/>
  <c r="AR6" i="1" s="1"/>
  <c r="AS6" i="1" s="1"/>
  <c r="AM6" i="1"/>
  <c r="AL6" i="1"/>
  <c r="AO6" i="1" s="1"/>
  <c r="P6" i="1" s="1"/>
  <c r="AI6" i="1"/>
  <c r="AE6" i="1"/>
  <c r="AD6" i="1"/>
  <c r="W6" i="1"/>
  <c r="Q6" i="1"/>
  <c r="AQ5" i="1"/>
  <c r="AP5" i="1"/>
  <c r="AN5" i="1"/>
  <c r="AO5" i="1" s="1"/>
  <c r="P5" i="1" s="1"/>
  <c r="AM5" i="1"/>
  <c r="AL5" i="1"/>
  <c r="AI5" i="1"/>
  <c r="AE5" i="1"/>
  <c r="AD5" i="1"/>
  <c r="W5" i="1"/>
  <c r="Q5" i="1"/>
  <c r="AQ4" i="1"/>
  <c r="AP4" i="1"/>
  <c r="AN4" i="1"/>
  <c r="AR4" i="1" s="1"/>
  <c r="AS4" i="1" s="1"/>
  <c r="AM4" i="1"/>
  <c r="AL4" i="1"/>
  <c r="AO4" i="1" s="1"/>
  <c r="P4" i="1" s="1"/>
  <c r="AI4" i="1"/>
  <c r="AE4" i="1"/>
  <c r="AD4" i="1"/>
  <c r="W4" i="1"/>
  <c r="Q4" i="1"/>
  <c r="AQ3" i="1"/>
  <c r="AP3" i="1"/>
  <c r="AN3" i="1"/>
  <c r="AO3" i="1" s="1"/>
  <c r="P3" i="1" s="1"/>
  <c r="AM3" i="1"/>
  <c r="AL3" i="1"/>
  <c r="AI3" i="1"/>
  <c r="AE3" i="1"/>
  <c r="AD3" i="1"/>
  <c r="W3" i="1"/>
  <c r="Q3" i="1"/>
  <c r="AQ2" i="1"/>
  <c r="AP2" i="1"/>
  <c r="AN2" i="1"/>
  <c r="AR2" i="1" s="1"/>
  <c r="AS2" i="1" s="1"/>
  <c r="AM2" i="1"/>
  <c r="AL2" i="1"/>
  <c r="AO2" i="1" s="1"/>
  <c r="P2" i="1" s="1"/>
  <c r="AI2" i="1"/>
  <c r="AE2" i="1"/>
  <c r="AD2" i="1"/>
  <c r="W2" i="1"/>
  <c r="Q2" i="1"/>
  <c r="AT1" i="1"/>
  <c r="S23" i="1" l="1"/>
  <c r="R23" i="1"/>
  <c r="S2" i="1"/>
  <c r="AC2" i="1" s="1"/>
  <c r="Y2" i="1" s="1"/>
  <c r="R2" i="1"/>
  <c r="S3" i="1"/>
  <c r="AC3" i="1" s="1"/>
  <c r="Y3" i="1" s="1"/>
  <c r="R3" i="1"/>
  <c r="S4" i="1"/>
  <c r="AC4" i="1" s="1"/>
  <c r="Y4" i="1" s="1"/>
  <c r="R4" i="1"/>
  <c r="S5" i="1"/>
  <c r="AC5" i="1" s="1"/>
  <c r="Y5" i="1" s="1"/>
  <c r="R5" i="1"/>
  <c r="S6" i="1"/>
  <c r="AC6" i="1" s="1"/>
  <c r="Y6" i="1" s="1"/>
  <c r="R6" i="1"/>
  <c r="S7" i="1"/>
  <c r="AC7" i="1" s="1"/>
  <c r="Y7" i="1" s="1"/>
  <c r="R7" i="1"/>
  <c r="S8" i="1"/>
  <c r="AC8" i="1" s="1"/>
  <c r="Y8" i="1" s="1"/>
  <c r="R8" i="1"/>
  <c r="S9" i="1"/>
  <c r="AC9" i="1" s="1"/>
  <c r="Y9" i="1" s="1"/>
  <c r="R9" i="1"/>
  <c r="S10" i="1"/>
  <c r="AC10" i="1" s="1"/>
  <c r="Y10" i="1" s="1"/>
  <c r="R10" i="1"/>
  <c r="S11" i="1"/>
  <c r="AC11" i="1" s="1"/>
  <c r="Y11" i="1" s="1"/>
  <c r="R11" i="1"/>
  <c r="S12" i="1"/>
  <c r="AC12" i="1" s="1"/>
  <c r="Y12" i="1" s="1"/>
  <c r="R12" i="1"/>
  <c r="S13" i="1"/>
  <c r="AC13" i="1" s="1"/>
  <c r="Y13" i="1" s="1"/>
  <c r="R13" i="1"/>
  <c r="S14" i="1"/>
  <c r="AC14" i="1" s="1"/>
  <c r="Y14" i="1" s="1"/>
  <c r="R14" i="1"/>
  <c r="S15" i="1"/>
  <c r="AC15" i="1" s="1"/>
  <c r="Y15" i="1" s="1"/>
  <c r="R15" i="1"/>
  <c r="S16" i="1"/>
  <c r="AC16" i="1" s="1"/>
  <c r="Y16" i="1" s="1"/>
  <c r="R16" i="1"/>
  <c r="S17" i="1"/>
  <c r="AC17" i="1" s="1"/>
  <c r="Y17" i="1" s="1"/>
  <c r="R17" i="1"/>
  <c r="S27" i="1"/>
  <c r="AC27" i="1" s="1"/>
  <c r="Y27" i="1" s="1"/>
  <c r="R27" i="1"/>
  <c r="AO18" i="1"/>
  <c r="P18" i="1" s="1"/>
  <c r="AR19" i="1"/>
  <c r="AS19" i="1" s="1"/>
  <c r="AC35" i="1"/>
  <c r="Y35" i="1" s="1"/>
  <c r="T37" i="1"/>
  <c r="AB37" i="1"/>
  <c r="X37" i="1" s="1"/>
  <c r="U37" i="1"/>
  <c r="AC39" i="1"/>
  <c r="Y39" i="1" s="1"/>
  <c r="U39" i="1"/>
  <c r="T41" i="1"/>
  <c r="AB41" i="1"/>
  <c r="X41" i="1" s="1"/>
  <c r="U41" i="1"/>
  <c r="AC43" i="1"/>
  <c r="Y43" i="1" s="1"/>
  <c r="U43" i="1"/>
  <c r="T45" i="1"/>
  <c r="AB45" i="1"/>
  <c r="X45" i="1" s="1"/>
  <c r="U45" i="1"/>
  <c r="AC48" i="1"/>
  <c r="Y48" i="1" s="1"/>
  <c r="AC52" i="1"/>
  <c r="Y52" i="1" s="1"/>
  <c r="AC20" i="1"/>
  <c r="Y20" i="1" s="1"/>
  <c r="AB21" i="1"/>
  <c r="X21" i="1" s="1"/>
  <c r="U21" i="1"/>
  <c r="T21" i="1"/>
  <c r="T22" i="1"/>
  <c r="AB22" i="1"/>
  <c r="X22" i="1" s="1"/>
  <c r="U22" i="1"/>
  <c r="AR23" i="1"/>
  <c r="AS23" i="1" s="1"/>
  <c r="AB26" i="1"/>
  <c r="X26" i="1" s="1"/>
  <c r="U26" i="1"/>
  <c r="T26" i="1"/>
  <c r="AR27" i="1"/>
  <c r="AS27" i="1" s="1"/>
  <c r="AB31" i="1"/>
  <c r="X31" i="1" s="1"/>
  <c r="U31" i="1"/>
  <c r="T31" i="1"/>
  <c r="T33" i="1"/>
  <c r="AB33" i="1"/>
  <c r="X33" i="1" s="1"/>
  <c r="U33" i="1"/>
  <c r="AB54" i="1"/>
  <c r="X54" i="1" s="1"/>
  <c r="U54" i="1"/>
  <c r="T54" i="1"/>
  <c r="AR3" i="1"/>
  <c r="AS3" i="1" s="1"/>
  <c r="AR5" i="1"/>
  <c r="AS5" i="1" s="1"/>
  <c r="AR7" i="1"/>
  <c r="AS7" i="1" s="1"/>
  <c r="AR9" i="1"/>
  <c r="AS9" i="1" s="1"/>
  <c r="AR11" i="1"/>
  <c r="AS11" i="1" s="1"/>
  <c r="AR13" i="1"/>
  <c r="AS13" i="1" s="1"/>
  <c r="AR15" i="1"/>
  <c r="AS15" i="1" s="1"/>
  <c r="AR17" i="1"/>
  <c r="AS17" i="1" s="1"/>
  <c r="S25" i="1"/>
  <c r="AC25" i="1" s="1"/>
  <c r="Y25" i="1" s="1"/>
  <c r="R25" i="1"/>
  <c r="S29" i="1"/>
  <c r="AC29" i="1" s="1"/>
  <c r="Y29" i="1" s="1"/>
  <c r="R29" i="1"/>
  <c r="S34" i="1"/>
  <c r="AC34" i="1" s="1"/>
  <c r="Y34" i="1" s="1"/>
  <c r="R34" i="1"/>
  <c r="T48" i="1"/>
  <c r="AB48" i="1"/>
  <c r="X48" i="1" s="1"/>
  <c r="U48" i="1"/>
  <c r="AC50" i="1"/>
  <c r="Y50" i="1" s="1"/>
  <c r="U50" i="1"/>
  <c r="T52" i="1"/>
  <c r="AB52" i="1"/>
  <c r="X52" i="1" s="1"/>
  <c r="U52" i="1"/>
  <c r="R19" i="1"/>
  <c r="R20" i="1"/>
  <c r="AC22" i="1"/>
  <c r="Y22" i="1" s="1"/>
  <c r="AR22" i="1"/>
  <c r="AS22" i="1" s="1"/>
  <c r="AO24" i="1"/>
  <c r="P24" i="1" s="1"/>
  <c r="AO28" i="1"/>
  <c r="P28" i="1" s="1"/>
  <c r="R30" i="1"/>
  <c r="S30" i="1"/>
  <c r="AC33" i="1"/>
  <c r="Y33" i="1" s="1"/>
  <c r="AB35" i="1"/>
  <c r="X35" i="1" s="1"/>
  <c r="AR21" i="1"/>
  <c r="AS21" i="1" s="1"/>
  <c r="AR24" i="1"/>
  <c r="AS24" i="1" s="1"/>
  <c r="AR26" i="1"/>
  <c r="AS26" i="1" s="1"/>
  <c r="AR28" i="1"/>
  <c r="AS28" i="1" s="1"/>
  <c r="AR31" i="1"/>
  <c r="AS31" i="1" s="1"/>
  <c r="T36" i="1"/>
  <c r="R38" i="1"/>
  <c r="T40" i="1"/>
  <c r="R42" i="1"/>
  <c r="T44" i="1"/>
  <c r="R46" i="1"/>
  <c r="T47" i="1"/>
  <c r="R49" i="1"/>
  <c r="T51" i="1"/>
  <c r="R53" i="1"/>
  <c r="U36" i="1"/>
  <c r="U40" i="1"/>
  <c r="U44" i="1"/>
  <c r="U47" i="1"/>
  <c r="U51" i="1"/>
  <c r="AB53" i="1" l="1"/>
  <c r="X53" i="1" s="1"/>
  <c r="U53" i="1"/>
  <c r="T53" i="1"/>
  <c r="AB46" i="1"/>
  <c r="X46" i="1" s="1"/>
  <c r="U46" i="1"/>
  <c r="T46" i="1"/>
  <c r="AB38" i="1"/>
  <c r="X38" i="1" s="1"/>
  <c r="U38" i="1"/>
  <c r="T38" i="1"/>
  <c r="S24" i="1"/>
  <c r="AC24" i="1" s="1"/>
  <c r="Y24" i="1" s="1"/>
  <c r="R24" i="1"/>
  <c r="AB19" i="1"/>
  <c r="X19" i="1" s="1"/>
  <c r="U19" i="1"/>
  <c r="T19" i="1"/>
  <c r="AC46" i="1"/>
  <c r="Y46" i="1" s="1"/>
  <c r="AC38" i="1"/>
  <c r="Y38" i="1" s="1"/>
  <c r="AC30" i="1"/>
  <c r="Y30" i="1" s="1"/>
  <c r="AC53" i="1"/>
  <c r="Y53" i="1" s="1"/>
  <c r="AB29" i="1"/>
  <c r="X29" i="1" s="1"/>
  <c r="U29" i="1"/>
  <c r="T29" i="1"/>
  <c r="AB17" i="1"/>
  <c r="X17" i="1" s="1"/>
  <c r="U17" i="1"/>
  <c r="T17" i="1"/>
  <c r="AB15" i="1"/>
  <c r="X15" i="1" s="1"/>
  <c r="U15" i="1"/>
  <c r="T15" i="1"/>
  <c r="AB13" i="1"/>
  <c r="X13" i="1" s="1"/>
  <c r="U13" i="1"/>
  <c r="T13" i="1"/>
  <c r="AB11" i="1"/>
  <c r="X11" i="1" s="1"/>
  <c r="U11" i="1"/>
  <c r="T11" i="1"/>
  <c r="AB9" i="1"/>
  <c r="X9" i="1" s="1"/>
  <c r="U9" i="1"/>
  <c r="T9" i="1"/>
  <c r="AB7" i="1"/>
  <c r="X7" i="1" s="1"/>
  <c r="U7" i="1"/>
  <c r="T7" i="1"/>
  <c r="AB5" i="1"/>
  <c r="X5" i="1" s="1"/>
  <c r="U5" i="1"/>
  <c r="T5" i="1"/>
  <c r="AB3" i="1"/>
  <c r="X3" i="1" s="1"/>
  <c r="U3" i="1"/>
  <c r="T3" i="1"/>
  <c r="AB23" i="1"/>
  <c r="X23" i="1" s="1"/>
  <c r="U23" i="1"/>
  <c r="T23" i="1"/>
  <c r="AB49" i="1"/>
  <c r="X49" i="1" s="1"/>
  <c r="U49" i="1"/>
  <c r="T49" i="1"/>
  <c r="AB42" i="1"/>
  <c r="X42" i="1" s="1"/>
  <c r="U42" i="1"/>
  <c r="T42" i="1"/>
  <c r="T30" i="1"/>
  <c r="U30" i="1"/>
  <c r="AB30" i="1"/>
  <c r="X30" i="1" s="1"/>
  <c r="AC42" i="1"/>
  <c r="Y42" i="1" s="1"/>
  <c r="S18" i="1"/>
  <c r="AC18" i="1" s="1"/>
  <c r="Y18" i="1" s="1"/>
  <c r="R18" i="1"/>
  <c r="AC23" i="1"/>
  <c r="Y23" i="1" s="1"/>
  <c r="S28" i="1"/>
  <c r="R28" i="1"/>
  <c r="AB20" i="1"/>
  <c r="X20" i="1" s="1"/>
  <c r="U20" i="1"/>
  <c r="T20" i="1"/>
  <c r="AC49" i="1"/>
  <c r="Y49" i="1" s="1"/>
  <c r="AB34" i="1"/>
  <c r="X34" i="1" s="1"/>
  <c r="U34" i="1"/>
  <c r="T34" i="1"/>
  <c r="AB25" i="1"/>
  <c r="X25" i="1" s="1"/>
  <c r="U25" i="1"/>
  <c r="T25" i="1"/>
  <c r="AB27" i="1"/>
  <c r="X27" i="1" s="1"/>
  <c r="U27" i="1"/>
  <c r="T27" i="1"/>
  <c r="AB16" i="1"/>
  <c r="X16" i="1" s="1"/>
  <c r="U16" i="1"/>
  <c r="T16" i="1"/>
  <c r="AB14" i="1"/>
  <c r="X14" i="1" s="1"/>
  <c r="U14" i="1"/>
  <c r="T14" i="1"/>
  <c r="AB12" i="1"/>
  <c r="X12" i="1" s="1"/>
  <c r="U12" i="1"/>
  <c r="T12" i="1"/>
  <c r="AB10" i="1"/>
  <c r="X10" i="1" s="1"/>
  <c r="U10" i="1"/>
  <c r="T10" i="1"/>
  <c r="AB8" i="1"/>
  <c r="X8" i="1" s="1"/>
  <c r="U8" i="1"/>
  <c r="T8" i="1"/>
  <c r="AB6" i="1"/>
  <c r="X6" i="1" s="1"/>
  <c r="U6" i="1"/>
  <c r="T6" i="1"/>
  <c r="AB4" i="1"/>
  <c r="X4" i="1" s="1"/>
  <c r="U4" i="1"/>
  <c r="T4" i="1"/>
  <c r="AB2" i="1"/>
  <c r="X2" i="1" s="1"/>
  <c r="U2" i="1"/>
  <c r="T2" i="1"/>
  <c r="AC19" i="1"/>
  <c r="Y19" i="1" s="1"/>
  <c r="AC28" i="1" l="1"/>
  <c r="Y28" i="1" s="1"/>
  <c r="U18" i="1"/>
  <c r="AB18" i="1"/>
  <c r="X18" i="1" s="1"/>
  <c r="T18" i="1"/>
  <c r="AB28" i="1"/>
  <c r="X28" i="1" s="1"/>
  <c r="U28" i="1"/>
  <c r="T28" i="1"/>
  <c r="AB24" i="1"/>
  <c r="X24" i="1" s="1"/>
  <c r="U24" i="1"/>
  <c r="T24" i="1"/>
</calcChain>
</file>

<file path=xl/sharedStrings.xml><?xml version="1.0" encoding="utf-8"?>
<sst xmlns="http://schemas.openxmlformats.org/spreadsheetml/2006/main" count="148" uniqueCount="104">
  <si>
    <t>lab. numb.</t>
  </si>
  <si>
    <t>name</t>
  </si>
  <si>
    <t>mm/top</t>
  </si>
  <si>
    <t>U/Th age, yr/2000</t>
  </si>
  <si>
    <t>mean error, yr</t>
  </si>
  <si>
    <t>AMS d13C</t>
  </si>
  <si>
    <t>pMC</t>
  </si>
  <si>
    <t>error</t>
  </si>
  <si>
    <t>age BP</t>
  </si>
  <si>
    <t>Init 14C  act., pMC</t>
  </si>
  <si>
    <t>cstes</t>
  </si>
  <si>
    <t>valeur</t>
  </si>
  <si>
    <t>dcp %</t>
  </si>
  <si>
    <t xml:space="preserve">dcp corrected 14C act. pMC (dcp=cste %) </t>
  </si>
  <si>
    <t>error on dcp corr. Act.</t>
  </si>
  <si>
    <t>dcp cor. Ages</t>
  </si>
  <si>
    <t>U/Th ages cal. A.D./B.C.</t>
  </si>
  <si>
    <t>atm. D 14C act. from measured 14C, U/Th ages and dcp ajusted</t>
  </si>
  <si>
    <t>D14C error</t>
  </si>
  <si>
    <t>atm. A 14C act. from U/Th ages and calibration curve (Stuiver and Reimer, 93), pMC</t>
  </si>
  <si>
    <t>error on Ai, from U/Th error and Stuiver curve pMC</t>
  </si>
  <si>
    <t>atm. A 14C act. from U/Th ages and calibration curve (INTCAL09), pMC</t>
  </si>
  <si>
    <t>U/Th age /1950</t>
  </si>
  <si>
    <t>PB AMS 14C/12C</t>
  </si>
  <si>
    <t>Vil9 Conv. Dcp corr. 14C age</t>
  </si>
  <si>
    <t>CALCUL DCP</t>
  </si>
  <si>
    <t>U/Th ages cal.BP (/1950)</t>
  </si>
  <si>
    <r>
      <t xml:space="preserve">atm. D 14C act. from U/Th ages and calibration curve (INTCAL09), </t>
    </r>
    <r>
      <rPr>
        <sz val="8.5"/>
        <rFont val="Arial"/>
      </rPr>
      <t>‰</t>
    </r>
  </si>
  <si>
    <r>
      <t xml:space="preserve">D14C error, </t>
    </r>
    <r>
      <rPr>
        <sz val="8.5"/>
        <rFont val="Arial"/>
      </rPr>
      <t>‰</t>
    </r>
  </si>
  <si>
    <t>A 14C m init. pMC</t>
  </si>
  <si>
    <t>Vil9, dcp %</t>
  </si>
  <si>
    <t>14C Act. pMC</t>
  </si>
  <si>
    <t xml:space="preserve">error </t>
  </si>
  <si>
    <t>error on A 14C m init. pMC</t>
  </si>
  <si>
    <t>error on dcp, pMC</t>
  </si>
  <si>
    <t>Vil9-14C-A</t>
  </si>
  <si>
    <t>H2689</t>
  </si>
  <si>
    <t>error=</t>
  </si>
  <si>
    <t>Vil9-14C-B</t>
  </si>
  <si>
    <t>H2685</t>
  </si>
  <si>
    <t>Vil9-14C-C</t>
  </si>
  <si>
    <t>H2690</t>
  </si>
  <si>
    <t>Vil9-14C-D</t>
  </si>
  <si>
    <t>H2691</t>
  </si>
  <si>
    <t>Vil9-14C-E</t>
  </si>
  <si>
    <t>H2747</t>
  </si>
  <si>
    <t>Vil9-14C-R</t>
  </si>
  <si>
    <t>Vil9-14C-F</t>
  </si>
  <si>
    <t>H2693</t>
  </si>
  <si>
    <t>Vil9-14C-G</t>
  </si>
  <si>
    <t>H2686</t>
  </si>
  <si>
    <t>Vil9-14C-S</t>
  </si>
  <si>
    <t>Vil9-14C-H</t>
  </si>
  <si>
    <t>H2707</t>
  </si>
  <si>
    <t>Vil9-14C-I</t>
  </si>
  <si>
    <t>H2748</t>
  </si>
  <si>
    <t>Vil9-14C-T</t>
  </si>
  <si>
    <t>Vil9-14C-J</t>
  </si>
  <si>
    <t>H2749</t>
  </si>
  <si>
    <t>Vil9-14C-K</t>
  </si>
  <si>
    <t>H2687</t>
  </si>
  <si>
    <t>Vil9-14C-L</t>
  </si>
  <si>
    <t>H2688</t>
  </si>
  <si>
    <t>Vil9-14C-M</t>
  </si>
  <si>
    <t>H2746</t>
  </si>
  <si>
    <t>Vil9-14C-U</t>
  </si>
  <si>
    <t>Vil9-14C-N</t>
  </si>
  <si>
    <t>H2750</t>
  </si>
  <si>
    <t>Vil9-14C-O</t>
  </si>
  <si>
    <t>H2692</t>
  </si>
  <si>
    <t>Vil9-14C-V</t>
  </si>
  <si>
    <t>Vil9-14C-Q</t>
  </si>
  <si>
    <t>H2752</t>
  </si>
  <si>
    <t>Vil9-14C-P</t>
  </si>
  <si>
    <t>H2751</t>
  </si>
  <si>
    <t>Vil9-14C-W</t>
  </si>
  <si>
    <t>Vil9-14C-X</t>
  </si>
  <si>
    <t>Vil9-14C-Y</t>
  </si>
  <si>
    <t>Vil9-14C-Z</t>
  </si>
  <si>
    <t>Vil9-14C-AA</t>
  </si>
  <si>
    <t>Vil9-14C-AB</t>
  </si>
  <si>
    <t>Vil9-14C-AC</t>
  </si>
  <si>
    <t>Vil9-14C-AD</t>
  </si>
  <si>
    <t>Vil9-14C-AE</t>
  </si>
  <si>
    <t>Vil9-14C-AF</t>
  </si>
  <si>
    <t>Vil9-14C-AG</t>
  </si>
  <si>
    <t>Vil9-14C-AH</t>
  </si>
  <si>
    <t>Vil9-14C-AI</t>
  </si>
  <si>
    <t>Vil9-14C-AJ</t>
  </si>
  <si>
    <t>Vil9-14C-AK</t>
  </si>
  <si>
    <t>&gt;45480</t>
  </si>
  <si>
    <t>Vil9-14C-AL</t>
  </si>
  <si>
    <t>&gt;42280</t>
  </si>
  <si>
    <t>Vil9-14C-AM</t>
  </si>
  <si>
    <t>&gt;41310</t>
  </si>
  <si>
    <t>Vil9-14C-AN</t>
  </si>
  <si>
    <t>&gt;40940</t>
  </si>
  <si>
    <t>Vil9-14C-AO</t>
  </si>
  <si>
    <t>&gt;43130</t>
  </si>
  <si>
    <t>Vil9-14C-AP</t>
  </si>
  <si>
    <t>&gt;42860</t>
  </si>
  <si>
    <t>Vil9-14C-AQ</t>
  </si>
  <si>
    <t>&gt;43810</t>
  </si>
  <si>
    <t>Vil9-14C-AR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</si>
</sst>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"/>
    <numFmt numFmtId="165" formatCode="0.000"/>
    <numFmt numFmtId="166" formatCode="0.0"/>
  </numFmts>
  <fonts count="39" x14ac:knownFonts="1">
    <font>
      <sz val="11"/>
      <color theme="1"/>
      <name val="Calibri"/>
      <family val="2"/>
      <scheme val="minor"/>
    </font>
    <font>
      <sz val="10"/>
      <name val="Times New Roman"/>
    </font>
    <font>
      <b/>
      <sz val="10"/>
      <name val="Times New Roman"/>
      <family val="1"/>
    </font>
    <font>
      <b/>
      <sz val="8"/>
      <name val="MS Sans Serif"/>
    </font>
    <font>
      <sz val="10"/>
      <name val="Times New Roman"/>
      <family val="1"/>
    </font>
    <font>
      <b/>
      <u/>
      <sz val="8"/>
      <name val="MS Sans Serif"/>
      <family val="2"/>
    </font>
    <font>
      <sz val="8.5"/>
      <name val="MS Sans Serif"/>
      <family val="2"/>
    </font>
    <font>
      <sz val="8.5"/>
      <name val="Arial"/>
    </font>
    <font>
      <sz val="8"/>
      <name val="MS Sans Serif"/>
    </font>
    <font>
      <sz val="10"/>
      <name val="MS Sans Serif"/>
    </font>
    <font>
      <i/>
      <sz val="8"/>
      <name val="MS Sans Serif"/>
      <family val="2"/>
    </font>
    <font>
      <sz val="8"/>
      <name val="Arial"/>
    </font>
    <font>
      <sz val="8"/>
      <name val="MS Sans Serif"/>
      <family val="2"/>
    </font>
    <font>
      <sz val="10"/>
      <color indexed="8"/>
      <name val="Times New Roman"/>
    </font>
    <font>
      <b/>
      <sz val="8"/>
      <name val="MS Sans Serif"/>
      <family val="2"/>
    </font>
    <font>
      <b/>
      <sz val="8"/>
      <color indexed="17"/>
      <name val="MS Sans Serif"/>
      <family val="2"/>
    </font>
    <font>
      <sz val="10"/>
      <name val="Arial"/>
    </font>
    <font>
      <sz val="8"/>
      <color indexed="56"/>
      <name val="MS Sans Serif"/>
    </font>
    <font>
      <b/>
      <sz val="8"/>
      <color indexed="56"/>
      <name val="MS Sans Serif"/>
    </font>
    <font>
      <sz val="8"/>
      <color indexed="56"/>
      <name val="Arial"/>
    </font>
    <font>
      <sz val="8"/>
      <color indexed="10"/>
      <name val="MS Sans Serif"/>
    </font>
    <font>
      <b/>
      <sz val="8.5"/>
      <color indexed="10"/>
      <name val="MS Sans Serif"/>
    </font>
    <font>
      <i/>
      <sz val="8"/>
      <color indexed="56"/>
      <name val="MS Sans Serif"/>
      <family val="2"/>
    </font>
    <font>
      <sz val="10"/>
      <name val="Symbol"/>
      <family val="1"/>
      <charset val="2"/>
    </font>
    <font>
      <b/>
      <sz val="8.5"/>
      <color indexed="10"/>
      <name val="MS Sans Serif"/>
      <family val="2"/>
    </font>
    <font>
      <i/>
      <sz val="8"/>
      <color indexed="10"/>
      <name val="MS Sans Serif"/>
    </font>
    <font>
      <sz val="8"/>
      <color indexed="10"/>
      <name val="Arial"/>
    </font>
    <font>
      <i/>
      <sz val="10"/>
      <name val="Times New Roman"/>
      <family val="1"/>
    </font>
    <font>
      <i/>
      <sz val="10"/>
      <name val="Symbol"/>
      <family val="1"/>
      <charset val="2"/>
    </font>
    <font>
      <sz val="10"/>
      <color indexed="10"/>
      <name val="MS Sans Serif"/>
    </font>
    <font>
      <b/>
      <sz val="8"/>
      <color indexed="14"/>
      <name val="MS Sans Serif"/>
      <family val="2"/>
    </font>
    <font>
      <sz val="8"/>
      <color indexed="14"/>
      <name val="MS Sans Serif"/>
    </font>
    <font>
      <b/>
      <sz val="8.5"/>
      <color indexed="14"/>
      <name val="MS Sans Serif"/>
    </font>
    <font>
      <sz val="10"/>
      <color indexed="14"/>
      <name val="MS Sans Serif"/>
    </font>
    <font>
      <sz val="8"/>
      <color indexed="17"/>
      <name val="MS Sans Serif"/>
      <family val="2"/>
    </font>
    <font>
      <sz val="10"/>
      <color indexed="17"/>
      <name val="MS Sans Serif"/>
      <family val="2"/>
    </font>
    <font>
      <b/>
      <sz val="10"/>
      <name val="MS Sans Serif"/>
    </font>
    <font>
      <b/>
      <sz val="10"/>
      <name val="MS Sans Serif"/>
      <family val="2"/>
    </font>
    <font>
      <b/>
      <sz val="10"/>
      <color indexed="17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8"/>
      </patternFill>
    </fill>
    <fill>
      <patternFill patternType="solid">
        <fgColor indexed="2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6" fillId="0" borderId="0"/>
  </cellStyleXfs>
  <cellXfs count="139">
    <xf numFmtId="0" fontId="0" fillId="0" borderId="0" xfId="0"/>
    <xf numFmtId="164" fontId="2" fillId="2" borderId="1" xfId="1" applyNumberFormat="1" applyFont="1" applyFill="1" applyBorder="1" applyAlignment="1">
      <alignment vertical="center"/>
    </xf>
    <xf numFmtId="0" fontId="2" fillId="2" borderId="1" xfId="1" applyFont="1" applyFill="1" applyBorder="1" applyAlignment="1">
      <alignment vertical="center" wrapText="1"/>
    </xf>
    <xf numFmtId="1" fontId="2" fillId="2" borderId="1" xfId="1" applyNumberFormat="1" applyFont="1" applyFill="1" applyBorder="1" applyAlignment="1">
      <alignment vertical="center" wrapText="1"/>
    </xf>
    <xf numFmtId="1" fontId="2" fillId="0" borderId="1" xfId="1" applyNumberFormat="1" applyFont="1" applyBorder="1" applyAlignment="1">
      <alignment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1" fontId="2" fillId="2" borderId="2" xfId="1" applyNumberFormat="1" applyFont="1" applyFill="1" applyBorder="1" applyAlignment="1">
      <alignment horizontal="left" vertical="center"/>
    </xf>
    <xf numFmtId="1" fontId="2" fillId="2" borderId="2" xfId="1" applyNumberFormat="1" applyFont="1" applyFill="1" applyBorder="1" applyAlignment="1">
      <alignment vertical="center"/>
    </xf>
    <xf numFmtId="0" fontId="3" fillId="2" borderId="2" xfId="1" applyFont="1" applyFill="1" applyBorder="1"/>
    <xf numFmtId="2" fontId="3" fillId="2" borderId="2" xfId="1" applyNumberFormat="1" applyFont="1" applyFill="1" applyBorder="1"/>
    <xf numFmtId="165" fontId="3" fillId="2" borderId="2" xfId="1" applyNumberFormat="1" applyFont="1" applyFill="1" applyBorder="1"/>
    <xf numFmtId="1" fontId="3" fillId="2" borderId="2" xfId="1" applyNumberFormat="1" applyFont="1" applyFill="1" applyBorder="1"/>
    <xf numFmtId="1" fontId="3" fillId="2" borderId="2" xfId="1" applyNumberFormat="1" applyFont="1" applyFill="1" applyBorder="1" applyAlignment="1">
      <alignment horizontal="center"/>
    </xf>
    <xf numFmtId="1" fontId="2" fillId="2" borderId="2" xfId="1" applyNumberFormat="1" applyFont="1" applyFill="1" applyBorder="1" applyAlignment="1"/>
    <xf numFmtId="2" fontId="2" fillId="2" borderId="2" xfId="1" applyNumberFormat="1" applyFont="1" applyFill="1" applyBorder="1" applyAlignment="1"/>
    <xf numFmtId="0" fontId="2" fillId="2" borderId="2" xfId="1" applyFont="1" applyFill="1" applyBorder="1" applyAlignment="1"/>
    <xf numFmtId="0" fontId="4" fillId="2" borderId="2" xfId="1" applyFont="1" applyFill="1" applyBorder="1" applyAlignment="1"/>
    <xf numFmtId="0" fontId="2" fillId="2" borderId="2" xfId="1" applyFont="1" applyFill="1" applyBorder="1" applyAlignment="1">
      <alignment vertical="center" wrapText="1"/>
    </xf>
    <xf numFmtId="0" fontId="2" fillId="0" borderId="2" xfId="1" applyFont="1" applyBorder="1" applyAlignment="1"/>
    <xf numFmtId="2" fontId="2" fillId="0" borderId="2" xfId="1" applyNumberFormat="1" applyFont="1" applyFill="1" applyBorder="1" applyAlignment="1"/>
    <xf numFmtId="0" fontId="5" fillId="0" borderId="2" xfId="1" applyFont="1" applyBorder="1"/>
    <xf numFmtId="0" fontId="6" fillId="2" borderId="2" xfId="1" applyFont="1" applyFill="1" applyBorder="1" applyAlignment="1">
      <alignment horizontal="left"/>
    </xf>
    <xf numFmtId="0" fontId="8" fillId="2" borderId="2" xfId="1" applyFont="1" applyFill="1" applyBorder="1" applyAlignment="1">
      <alignment horizontal="left"/>
    </xf>
    <xf numFmtId="166" fontId="3" fillId="2" borderId="2" xfId="1" applyNumberFormat="1" applyFont="1" applyFill="1" applyBorder="1" applyAlignment="1">
      <alignment horizontal="left"/>
    </xf>
    <xf numFmtId="2" fontId="8" fillId="2" borderId="2" xfId="1" applyNumberFormat="1" applyFont="1" applyFill="1" applyBorder="1" applyAlignment="1">
      <alignment horizontal="left"/>
    </xf>
    <xf numFmtId="2" fontId="3" fillId="2" borderId="2" xfId="1" applyNumberFormat="1" applyFont="1" applyFill="1" applyBorder="1" applyAlignment="1">
      <alignment horizontal="left"/>
    </xf>
    <xf numFmtId="0" fontId="8" fillId="0" borderId="0" xfId="2" applyFont="1" applyAlignment="1">
      <alignment horizontal="center"/>
    </xf>
    <xf numFmtId="1" fontId="3" fillId="0" borderId="0" xfId="2" applyNumberFormat="1" applyFont="1" applyAlignment="1">
      <alignment horizontal="center"/>
    </xf>
    <xf numFmtId="0" fontId="10" fillId="0" borderId="0" xfId="2" applyFont="1" applyAlignment="1">
      <alignment horizontal="center"/>
    </xf>
    <xf numFmtId="1" fontId="2" fillId="0" borderId="0" xfId="1" applyNumberFormat="1" applyFont="1" applyFill="1" applyBorder="1" applyAlignment="1">
      <alignment vertical="center" wrapText="1"/>
    </xf>
    <xf numFmtId="0" fontId="4" fillId="0" borderId="0" xfId="1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1" fontId="2" fillId="0" borderId="0" xfId="1" applyNumberFormat="1" applyFont="1" applyFill="1" applyBorder="1" applyAlignment="1">
      <alignment horizontal="left" vertical="center"/>
    </xf>
    <xf numFmtId="1" fontId="1" fillId="2" borderId="0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 applyBorder="1" applyAlignment="1">
      <alignment horizontal="center" vertical="center"/>
    </xf>
    <xf numFmtId="1" fontId="1" fillId="0" borderId="0" xfId="1" applyNumberFormat="1" applyBorder="1" applyAlignment="1">
      <alignment horizontal="center" vertical="center"/>
    </xf>
    <xf numFmtId="2" fontId="1" fillId="0" borderId="0" xfId="1" applyNumberFormat="1" applyBorder="1" applyAlignment="1">
      <alignment horizontal="center" vertical="center"/>
    </xf>
    <xf numFmtId="165" fontId="11" fillId="0" borderId="0" xfId="1" applyNumberFormat="1" applyFont="1" applyBorder="1" applyAlignment="1">
      <alignment horizontal="center"/>
    </xf>
    <xf numFmtId="1" fontId="8" fillId="0" borderId="0" xfId="1" applyNumberFormat="1" applyFont="1" applyAlignment="1">
      <alignment horizontal="center"/>
    </xf>
    <xf numFmtId="1" fontId="12" fillId="0" borderId="0" xfId="1" applyNumberFormat="1" applyFont="1" applyAlignment="1">
      <alignment horizontal="center"/>
    </xf>
    <xf numFmtId="0" fontId="1" fillId="0" borderId="0" xfId="1"/>
    <xf numFmtId="1" fontId="1" fillId="0" borderId="0" xfId="1" applyNumberFormat="1"/>
    <xf numFmtId="2" fontId="3" fillId="0" borderId="0" xfId="1" applyNumberFormat="1" applyFont="1" applyFill="1" applyAlignment="1">
      <alignment horizontal="center"/>
    </xf>
    <xf numFmtId="2" fontId="3" fillId="0" borderId="0" xfId="1" applyNumberFormat="1" applyFont="1" applyAlignment="1">
      <alignment horizontal="center"/>
    </xf>
    <xf numFmtId="0" fontId="4" fillId="0" borderId="0" xfId="1" applyFont="1" applyFill="1" applyBorder="1" applyAlignment="1"/>
    <xf numFmtId="2" fontId="8" fillId="0" borderId="0" xfId="1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  <xf numFmtId="0" fontId="13" fillId="0" borderId="3" xfId="1" applyFont="1" applyFill="1" applyBorder="1" applyAlignment="1">
      <alignment horizontal="left" vertical="center"/>
    </xf>
    <xf numFmtId="0" fontId="2" fillId="0" borderId="0" xfId="1" applyFont="1" applyFill="1" applyBorder="1" applyAlignment="1"/>
    <xf numFmtId="2" fontId="2" fillId="0" borderId="0" xfId="1" applyNumberFormat="1" applyFont="1" applyFill="1" applyBorder="1" applyAlignment="1"/>
    <xf numFmtId="0" fontId="14" fillId="0" borderId="0" xfId="1" applyFont="1" applyFill="1" applyBorder="1"/>
    <xf numFmtId="1" fontId="15" fillId="3" borderId="0" xfId="1" applyNumberFormat="1" applyFont="1" applyFill="1" applyAlignment="1">
      <alignment horizontal="center"/>
    </xf>
    <xf numFmtId="0" fontId="16" fillId="2" borderId="2" xfId="3" applyFill="1" applyBorder="1"/>
    <xf numFmtId="0" fontId="16" fillId="0" borderId="0" xfId="3"/>
    <xf numFmtId="0" fontId="8" fillId="0" borderId="0" xfId="1" applyFont="1" applyAlignment="1">
      <alignment horizontal="center"/>
    </xf>
    <xf numFmtId="2" fontId="8" fillId="0" borderId="0" xfId="1" applyNumberFormat="1" applyFont="1"/>
    <xf numFmtId="166" fontId="3" fillId="0" borderId="0" xfId="1" applyNumberFormat="1" applyFont="1"/>
    <xf numFmtId="2" fontId="12" fillId="0" borderId="0" xfId="1" applyNumberFormat="1" applyFont="1" applyAlignment="1">
      <alignment horizontal="left"/>
    </xf>
    <xf numFmtId="0" fontId="14" fillId="0" borderId="0" xfId="2" applyFont="1" applyAlignment="1">
      <alignment horizontal="center"/>
    </xf>
    <xf numFmtId="1" fontId="2" fillId="0" borderId="0" xfId="1" applyNumberFormat="1" applyFont="1" applyFill="1" applyBorder="1" applyAlignment="1">
      <alignment vertical="center"/>
    </xf>
    <xf numFmtId="0" fontId="17" fillId="0" borderId="0" xfId="2" applyFont="1" applyAlignment="1">
      <alignment horizontal="center"/>
    </xf>
    <xf numFmtId="1" fontId="18" fillId="0" borderId="0" xfId="2" applyNumberFormat="1" applyFont="1" applyAlignment="1">
      <alignment horizontal="center"/>
    </xf>
    <xf numFmtId="2" fontId="19" fillId="0" borderId="0" xfId="2" applyNumberFormat="1" applyFont="1" applyBorder="1" applyAlignment="1">
      <alignment horizontal="center"/>
    </xf>
    <xf numFmtId="0" fontId="20" fillId="0" borderId="0" xfId="2" applyFont="1" applyAlignment="1">
      <alignment horizontal="center"/>
    </xf>
    <xf numFmtId="1" fontId="21" fillId="0" borderId="0" xfId="2" applyNumberFormat="1" applyFont="1" applyAlignment="1">
      <alignment horizontal="center"/>
    </xf>
    <xf numFmtId="1" fontId="1" fillId="0" borderId="0" xfId="1" applyNumberFormat="1" applyBorder="1"/>
    <xf numFmtId="2" fontId="20" fillId="0" borderId="0" xfId="2" applyNumberFormat="1" applyFont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Border="1"/>
    <xf numFmtId="0" fontId="22" fillId="0" borderId="0" xfId="2" applyFont="1" applyAlignment="1">
      <alignment horizontal="center"/>
    </xf>
    <xf numFmtId="0" fontId="1" fillId="0" borderId="0" xfId="1" applyAlignment="1">
      <alignment horizontal="center"/>
    </xf>
    <xf numFmtId="1" fontId="1" fillId="0" borderId="0" xfId="1" applyNumberFormat="1" applyFill="1" applyBorder="1"/>
    <xf numFmtId="0" fontId="1" fillId="0" borderId="0" xfId="1" applyFill="1" applyBorder="1" applyAlignment="1">
      <alignment horizontal="center"/>
    </xf>
    <xf numFmtId="0" fontId="1" fillId="0" borderId="0" xfId="1" applyFill="1" applyBorder="1"/>
    <xf numFmtId="0" fontId="4" fillId="0" borderId="0" xfId="1" applyFont="1" applyFill="1" applyBorder="1"/>
    <xf numFmtId="0" fontId="4" fillId="0" borderId="0" xfId="1" applyFont="1" applyFill="1" applyBorder="1" applyAlignment="1">
      <alignment horizontal="center"/>
    </xf>
    <xf numFmtId="0" fontId="23" fillId="0" borderId="0" xfId="1" applyFont="1" applyFill="1" applyBorder="1" applyAlignment="1">
      <alignment horizontal="center"/>
    </xf>
    <xf numFmtId="1" fontId="24" fillId="0" borderId="0" xfId="2" applyNumberFormat="1" applyFont="1" applyAlignment="1">
      <alignment horizontal="center"/>
    </xf>
    <xf numFmtId="0" fontId="25" fillId="0" borderId="0" xfId="2" applyFont="1" applyAlignment="1">
      <alignment horizontal="center"/>
    </xf>
    <xf numFmtId="2" fontId="26" fillId="0" borderId="0" xfId="2" applyNumberFormat="1" applyFont="1" applyBorder="1" applyAlignment="1">
      <alignment horizontal="center"/>
    </xf>
    <xf numFmtId="0" fontId="27" fillId="0" borderId="0" xfId="1" applyFont="1" applyFill="1" applyBorder="1"/>
    <xf numFmtId="0" fontId="27" fillId="0" borderId="0" xfId="1" applyFont="1" applyFill="1" applyBorder="1" applyAlignment="1">
      <alignment horizontal="center"/>
    </xf>
    <xf numFmtId="0" fontId="28" fillId="0" borderId="0" xfId="1" applyFont="1" applyFill="1" applyBorder="1" applyAlignment="1">
      <alignment horizontal="center"/>
    </xf>
    <xf numFmtId="0" fontId="29" fillId="0" borderId="0" xfId="2" applyFont="1" applyAlignment="1">
      <alignment horizontal="center"/>
    </xf>
    <xf numFmtId="2" fontId="29" fillId="0" borderId="0" xfId="2" applyNumberFormat="1" applyFont="1" applyAlignment="1">
      <alignment horizontal="center"/>
    </xf>
    <xf numFmtId="0" fontId="30" fillId="0" borderId="0" xfId="2" applyFont="1" applyAlignment="1">
      <alignment horizontal="center"/>
    </xf>
    <xf numFmtId="0" fontId="31" fillId="0" borderId="0" xfId="2" applyFont="1" applyAlignment="1">
      <alignment horizontal="center"/>
    </xf>
    <xf numFmtId="1" fontId="32" fillId="0" borderId="0" xfId="2" applyNumberFormat="1" applyFont="1" applyAlignment="1">
      <alignment horizontal="center"/>
    </xf>
    <xf numFmtId="0" fontId="33" fillId="0" borderId="0" xfId="2" applyFont="1" applyAlignment="1">
      <alignment horizontal="center"/>
    </xf>
    <xf numFmtId="2" fontId="33" fillId="0" borderId="0" xfId="2" applyNumberFormat="1" applyFont="1" applyAlignment="1">
      <alignment horizontal="center"/>
    </xf>
    <xf numFmtId="0" fontId="30" fillId="4" borderId="0" xfId="2" applyFont="1" applyFill="1" applyAlignment="1">
      <alignment horizontal="center"/>
    </xf>
    <xf numFmtId="0" fontId="31" fillId="4" borderId="0" xfId="2" applyFont="1" applyFill="1" applyAlignment="1">
      <alignment horizontal="center"/>
    </xf>
    <xf numFmtId="1" fontId="32" fillId="4" borderId="0" xfId="2" applyNumberFormat="1" applyFont="1" applyFill="1" applyAlignment="1">
      <alignment horizontal="center"/>
    </xf>
    <xf numFmtId="1" fontId="1" fillId="4" borderId="0" xfId="1" applyNumberFormat="1" applyFill="1"/>
    <xf numFmtId="0" fontId="1" fillId="4" borderId="0" xfId="1" applyFill="1" applyAlignment="1">
      <alignment horizontal="center"/>
    </xf>
    <xf numFmtId="0" fontId="33" fillId="4" borderId="0" xfId="2" applyFont="1" applyFill="1" applyAlignment="1">
      <alignment horizontal="center"/>
    </xf>
    <xf numFmtId="2" fontId="33" fillId="4" borderId="0" xfId="2" applyNumberFormat="1" applyFont="1" applyFill="1" applyAlignment="1">
      <alignment horizontal="center"/>
    </xf>
    <xf numFmtId="0" fontId="1" fillId="4" borderId="0" xfId="1" applyFill="1"/>
    <xf numFmtId="1" fontId="1" fillId="4" borderId="0" xfId="1" applyNumberFormat="1" applyFill="1" applyBorder="1" applyAlignment="1">
      <alignment horizontal="center" vertical="center"/>
    </xf>
    <xf numFmtId="2" fontId="1" fillId="4" borderId="0" xfId="1" applyNumberFormat="1" applyFill="1" applyBorder="1" applyAlignment="1">
      <alignment horizontal="center" vertical="center"/>
    </xf>
    <xf numFmtId="165" fontId="11" fillId="4" borderId="0" xfId="1" applyNumberFormat="1" applyFont="1" applyFill="1" applyBorder="1" applyAlignment="1">
      <alignment horizontal="center"/>
    </xf>
    <xf numFmtId="1" fontId="8" fillId="4" borderId="0" xfId="1" applyNumberFormat="1" applyFont="1" applyFill="1" applyAlignment="1">
      <alignment horizontal="center"/>
    </xf>
    <xf numFmtId="1" fontId="12" fillId="4" borderId="0" xfId="1" applyNumberFormat="1" applyFont="1" applyFill="1" applyAlignment="1">
      <alignment horizontal="center"/>
    </xf>
    <xf numFmtId="2" fontId="3" fillId="4" borderId="0" xfId="1" applyNumberFormat="1" applyFont="1" applyFill="1" applyAlignment="1">
      <alignment horizontal="center"/>
    </xf>
    <xf numFmtId="2" fontId="8" fillId="4" borderId="0" xfId="1" applyNumberFormat="1" applyFont="1" applyFill="1" applyAlignment="1">
      <alignment horizontal="center"/>
    </xf>
    <xf numFmtId="165" fontId="8" fillId="4" borderId="0" xfId="1" applyNumberFormat="1" applyFont="1" applyFill="1" applyAlignment="1">
      <alignment horizontal="center"/>
    </xf>
    <xf numFmtId="0" fontId="13" fillId="5" borderId="3" xfId="1" applyFont="1" applyFill="1" applyBorder="1" applyAlignment="1">
      <alignment horizontal="left" vertical="center"/>
    </xf>
    <xf numFmtId="1" fontId="15" fillId="4" borderId="0" xfId="1" applyNumberFormat="1" applyFont="1" applyFill="1" applyAlignment="1">
      <alignment horizontal="center"/>
    </xf>
    <xf numFmtId="0" fontId="16" fillId="4" borderId="1" xfId="3" applyFill="1" applyBorder="1"/>
    <xf numFmtId="0" fontId="16" fillId="4" borderId="0" xfId="3" applyFill="1"/>
    <xf numFmtId="0" fontId="16" fillId="0" borderId="0" xfId="3" applyFill="1" applyBorder="1"/>
    <xf numFmtId="0" fontId="6" fillId="0" borderId="0" xfId="1" applyFont="1" applyAlignment="1">
      <alignment horizontal="left"/>
    </xf>
    <xf numFmtId="0" fontId="30" fillId="6" borderId="0" xfId="2" applyFont="1" applyFill="1" applyAlignment="1">
      <alignment horizontal="center"/>
    </xf>
    <xf numFmtId="0" fontId="15" fillId="6" borderId="0" xfId="2" applyFont="1" applyFill="1" applyAlignment="1">
      <alignment horizontal="center"/>
    </xf>
    <xf numFmtId="0" fontId="34" fillId="6" borderId="0" xfId="2" applyFont="1" applyFill="1" applyAlignment="1">
      <alignment horizontal="center"/>
    </xf>
    <xf numFmtId="1" fontId="32" fillId="6" borderId="0" xfId="2" applyNumberFormat="1" applyFont="1" applyFill="1" applyAlignment="1">
      <alignment horizontal="center"/>
    </xf>
    <xf numFmtId="165" fontId="35" fillId="6" borderId="0" xfId="2" applyNumberFormat="1" applyFont="1" applyFill="1"/>
    <xf numFmtId="2" fontId="33" fillId="6" borderId="0" xfId="2" applyNumberFormat="1" applyFont="1" applyFill="1" applyAlignment="1">
      <alignment horizontal="center"/>
    </xf>
    <xf numFmtId="0" fontId="9" fillId="6" borderId="0" xfId="2" applyFill="1"/>
    <xf numFmtId="1" fontId="36" fillId="6" borderId="0" xfId="2" applyNumberFormat="1" applyFont="1" applyFill="1"/>
    <xf numFmtId="0" fontId="37" fillId="6" borderId="0" xfId="2" applyFont="1" applyFill="1"/>
    <xf numFmtId="2" fontId="9" fillId="6" borderId="0" xfId="2" applyNumberFormat="1" applyFill="1"/>
    <xf numFmtId="0" fontId="9" fillId="4" borderId="0" xfId="2" applyFill="1"/>
    <xf numFmtId="0" fontId="15" fillId="4" borderId="0" xfId="2" applyFont="1" applyFill="1" applyAlignment="1">
      <alignment horizontal="center"/>
    </xf>
    <xf numFmtId="0" fontId="34" fillId="4" borderId="0" xfId="2" applyFont="1" applyFill="1" applyAlignment="1">
      <alignment horizontal="center"/>
    </xf>
    <xf numFmtId="1" fontId="36" fillId="4" borderId="0" xfId="2" applyNumberFormat="1" applyFont="1" applyFill="1"/>
    <xf numFmtId="0" fontId="37" fillId="4" borderId="0" xfId="2" applyFont="1" applyFill="1"/>
    <xf numFmtId="165" fontId="35" fillId="4" borderId="0" xfId="2" applyNumberFormat="1" applyFont="1" applyFill="1"/>
    <xf numFmtId="2" fontId="9" fillId="4" borderId="0" xfId="2" applyNumberFormat="1" applyFill="1"/>
    <xf numFmtId="0" fontId="15" fillId="0" borderId="0" xfId="2" applyFont="1" applyAlignment="1">
      <alignment horizontal="center"/>
    </xf>
    <xf numFmtId="0" fontId="34" fillId="0" borderId="0" xfId="2" applyFont="1" applyAlignment="1">
      <alignment horizontal="center"/>
    </xf>
    <xf numFmtId="1" fontId="38" fillId="0" borderId="0" xfId="2" applyNumberFormat="1" applyFont="1"/>
    <xf numFmtId="0" fontId="38" fillId="0" borderId="0" xfId="2" applyFont="1"/>
    <xf numFmtId="0" fontId="35" fillId="0" borderId="0" xfId="2" applyFont="1"/>
    <xf numFmtId="2" fontId="35" fillId="0" borderId="0" xfId="2" applyNumberFormat="1" applyFont="1"/>
    <xf numFmtId="165" fontId="35" fillId="0" borderId="0" xfId="2" applyNumberFormat="1" applyFont="1"/>
    <xf numFmtId="2" fontId="1" fillId="0" borderId="0" xfId="1" applyNumberFormat="1"/>
    <xf numFmtId="0" fontId="1" fillId="0" borderId="0" xfId="1" applyFill="1"/>
  </cellXfs>
  <cellStyles count="4">
    <cellStyle name="Normal" xfId="0" builtinId="0"/>
    <cellStyle name="Normal_Chau9-14C" xfId="1"/>
    <cellStyle name="Normal_intcal09" xfId="3"/>
    <cellStyle name="Normal_VIL9-C14" xfId="2"/>
  </cellStyles>
  <dxfs count="3">
    <dxf>
      <font>
        <condense val="0"/>
        <extend val="0"/>
        <color indexed="10"/>
      </font>
    </dxf>
    <dxf>
      <font>
        <b val="0"/>
        <i/>
        <condense val="0"/>
        <extend val="0"/>
        <color indexed="16"/>
      </font>
    </dxf>
    <dxf>
      <font>
        <strike val="0"/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Couchoud%20Isabelle\Mes%20documents\Sp&#233;l&#233;oth&#232;mes\Intergl-se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peleotheque%20Dominique%20Genty\ARBORESCENCE-SITE\FRANCE\VILLARS\SAMPLES\VIL-STM9\DATA\VIL9-C14%20(version%20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genty\LOCALS~1\Temp\CC28%20second%20version\FINAL%20REVISION%20AFTER%20REVIEW%202\CC28%20data%20for%20resubmission\Documents%20and%20Settings\Russell\Desktop\Desktop%20Office%20PC\RESEARCH\ITALY\stalagmite%20data%20and%20papers\CC%205\C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G\STM\VILLARS\Vilstm9\Vil9-is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genty\LOCALS~1\Temp\Villars\Dea-Montreal\U-Th\CAR1plane-corep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peleotheque%20Dominique%20Genty\ARBORESCENCE-SITE\FRANCE\VILLARS\SAMPLES\VIL-STM9\DATA\Vil9-is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-Eemien"/>
      <sheetName val="T1-speleoth"/>
      <sheetName val="Eemien-pollens (2)"/>
      <sheetName val="Eemien-pollens"/>
      <sheetName val="Eemien-speleot"/>
      <sheetName val="Eemien-Glaces"/>
      <sheetName val="Eemian-ocean"/>
      <sheetName val="inso-65NJUL-Ocean"/>
      <sheetName val="inso-65NJUL glaces (2)"/>
      <sheetName val="inso-65NJUL glaces"/>
      <sheetName val="inso-65NJUL dODH (2)"/>
      <sheetName val="inso-65NJUL dODH"/>
      <sheetName val="inso-65NJUL dCDH"/>
      <sheetName val="orbit91"/>
      <sheetName val="ECHETS-BOUCH-longseq"/>
      <sheetName val="Vil1-iso"/>
      <sheetName val="vil6"/>
      <sheetName val="Vil9-iso-final et autres"/>
      <sheetName val="vil11-iso"/>
      <sheetName val="Devils-Hole"/>
      <sheetName val="Soreq-data"/>
      <sheetName val="VOSTOK-deutnat"/>
      <sheetName val="GRIP-d18O"/>
      <sheetName val="gispd18o.dat"/>
      <sheetName val="GISP2+Blunier"/>
      <sheetName val="SPECMAP"/>
      <sheetName val="odp-677-bent"/>
      <sheetName val="DSDP609"/>
      <sheetName val="MD9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8">
          <cell r="L8">
            <v>0</v>
          </cell>
          <cell r="N8">
            <v>3.12</v>
          </cell>
        </row>
        <row r="9">
          <cell r="L9">
            <v>0.85714000000000001</v>
          </cell>
          <cell r="M9">
            <v>857.14</v>
          </cell>
          <cell r="N9">
            <v>3.21</v>
          </cell>
        </row>
        <row r="10">
          <cell r="L10">
            <v>1.2857099999999999</v>
          </cell>
          <cell r="M10">
            <v>1285.7099999999998</v>
          </cell>
          <cell r="N10">
            <v>3.05</v>
          </cell>
        </row>
        <row r="11">
          <cell r="L11">
            <v>1.7142900000000001</v>
          </cell>
          <cell r="M11">
            <v>1714.2900000000002</v>
          </cell>
          <cell r="N11">
            <v>3.03</v>
          </cell>
        </row>
        <row r="12">
          <cell r="L12">
            <v>2.1428600000000002</v>
          </cell>
          <cell r="M12">
            <v>2142.86</v>
          </cell>
          <cell r="N12">
            <v>2.97</v>
          </cell>
        </row>
        <row r="13">
          <cell r="L13">
            <v>2.5714299999999999</v>
          </cell>
          <cell r="M13">
            <v>2571.4299999999998</v>
          </cell>
          <cell r="N13">
            <v>3.07</v>
          </cell>
        </row>
        <row r="14">
          <cell r="L14">
            <v>3</v>
          </cell>
          <cell r="M14">
            <v>3000</v>
          </cell>
          <cell r="N14">
            <v>2.9649999999999999</v>
          </cell>
        </row>
        <row r="15">
          <cell r="L15">
            <v>3.4285700000000001</v>
          </cell>
          <cell r="M15">
            <v>3428.57</v>
          </cell>
          <cell r="N15">
            <v>2.79</v>
          </cell>
        </row>
        <row r="16">
          <cell r="L16">
            <v>4.2857099999999999</v>
          </cell>
          <cell r="M16">
            <v>4285.71</v>
          </cell>
          <cell r="N16">
            <v>2.97</v>
          </cell>
        </row>
        <row r="17">
          <cell r="L17">
            <v>6</v>
          </cell>
          <cell r="M17">
            <v>6000</v>
          </cell>
          <cell r="N17">
            <v>2.97</v>
          </cell>
        </row>
        <row r="18">
          <cell r="L18">
            <v>6.8571400000000002</v>
          </cell>
          <cell r="M18">
            <v>6857.14</v>
          </cell>
          <cell r="N18">
            <v>2.97</v>
          </cell>
        </row>
        <row r="19">
          <cell r="L19">
            <v>7.7142900000000001</v>
          </cell>
          <cell r="M19">
            <v>7714.29</v>
          </cell>
          <cell r="N19">
            <v>2.84</v>
          </cell>
        </row>
        <row r="20">
          <cell r="L20">
            <v>8.5714299999999994</v>
          </cell>
          <cell r="M20">
            <v>8571.43</v>
          </cell>
          <cell r="N20">
            <v>2.95</v>
          </cell>
        </row>
        <row r="21">
          <cell r="L21">
            <v>9.4285700000000006</v>
          </cell>
          <cell r="M21">
            <v>9428.57</v>
          </cell>
          <cell r="N21">
            <v>3.24</v>
          </cell>
        </row>
        <row r="22">
          <cell r="L22">
            <v>10.28571</v>
          </cell>
          <cell r="M22">
            <v>10285.709999999999</v>
          </cell>
          <cell r="N22">
            <v>3.97</v>
          </cell>
        </row>
        <row r="23">
          <cell r="L23">
            <v>11.142860000000001</v>
          </cell>
          <cell r="M23">
            <v>11142.86</v>
          </cell>
          <cell r="N23">
            <v>3.69</v>
          </cell>
        </row>
        <row r="24">
          <cell r="L24">
            <v>12</v>
          </cell>
          <cell r="M24">
            <v>12000</v>
          </cell>
          <cell r="N24">
            <v>3.58</v>
          </cell>
        </row>
        <row r="25">
          <cell r="L25">
            <v>14.33333</v>
          </cell>
          <cell r="M25">
            <v>14333.33</v>
          </cell>
          <cell r="N25">
            <v>3.76</v>
          </cell>
        </row>
        <row r="26">
          <cell r="L26">
            <v>16.66667</v>
          </cell>
          <cell r="M26">
            <v>16666.669999999998</v>
          </cell>
          <cell r="N26">
            <v>4.34</v>
          </cell>
        </row>
        <row r="27">
          <cell r="L27">
            <v>19</v>
          </cell>
          <cell r="M27">
            <v>19000</v>
          </cell>
          <cell r="N27">
            <v>4.9400000000000004</v>
          </cell>
        </row>
        <row r="28">
          <cell r="L28">
            <v>20.2</v>
          </cell>
          <cell r="M28">
            <v>20200</v>
          </cell>
          <cell r="N28">
            <v>4.8</v>
          </cell>
        </row>
        <row r="29">
          <cell r="L29">
            <v>21.4</v>
          </cell>
          <cell r="M29">
            <v>21400</v>
          </cell>
          <cell r="N29">
            <v>4.9400000000000004</v>
          </cell>
        </row>
        <row r="30">
          <cell r="L30">
            <v>22.6</v>
          </cell>
          <cell r="M30">
            <v>22600</v>
          </cell>
          <cell r="N30">
            <v>4.91</v>
          </cell>
        </row>
        <row r="31">
          <cell r="L31">
            <v>23.8</v>
          </cell>
          <cell r="M31">
            <v>23800</v>
          </cell>
          <cell r="N31">
            <v>4.79</v>
          </cell>
        </row>
        <row r="32">
          <cell r="L32">
            <v>25</v>
          </cell>
          <cell r="M32">
            <v>25000</v>
          </cell>
          <cell r="N32">
            <v>4.67</v>
          </cell>
        </row>
        <row r="33">
          <cell r="L33">
            <v>28.79888</v>
          </cell>
          <cell r="M33">
            <v>28798.880000000001</v>
          </cell>
          <cell r="N33">
            <v>4.7699999999999996</v>
          </cell>
        </row>
        <row r="34">
          <cell r="L34">
            <v>30.698319999999999</v>
          </cell>
          <cell r="M34">
            <v>30698.32</v>
          </cell>
          <cell r="N34">
            <v>4.22</v>
          </cell>
        </row>
        <row r="35">
          <cell r="L35">
            <v>36.206699999999998</v>
          </cell>
          <cell r="M35">
            <v>36206.699999999997</v>
          </cell>
          <cell r="N35">
            <v>4.43</v>
          </cell>
        </row>
        <row r="36">
          <cell r="L36">
            <v>38.10615</v>
          </cell>
          <cell r="M36">
            <v>38106.15</v>
          </cell>
          <cell r="N36">
            <v>4.4400000000000004</v>
          </cell>
        </row>
        <row r="37">
          <cell r="L37">
            <v>40.005589999999998</v>
          </cell>
          <cell r="M37">
            <v>40005.589999999997</v>
          </cell>
          <cell r="N37">
            <v>4.58</v>
          </cell>
        </row>
        <row r="38">
          <cell r="L38">
            <v>41.905029999999996</v>
          </cell>
          <cell r="M38">
            <v>41905.03</v>
          </cell>
          <cell r="N38">
            <v>4.51</v>
          </cell>
        </row>
        <row r="39">
          <cell r="L39">
            <v>43.804470000000002</v>
          </cell>
          <cell r="M39">
            <v>43804.47</v>
          </cell>
          <cell r="N39">
            <v>4.54</v>
          </cell>
        </row>
        <row r="40">
          <cell r="L40">
            <v>45.70391</v>
          </cell>
          <cell r="M40">
            <v>45703.91</v>
          </cell>
          <cell r="N40">
            <v>4.41</v>
          </cell>
        </row>
        <row r="41">
          <cell r="L41">
            <v>47.603349999999999</v>
          </cell>
          <cell r="M41">
            <v>47603.35</v>
          </cell>
          <cell r="N41">
            <v>4.3499999999999996</v>
          </cell>
        </row>
        <row r="42">
          <cell r="L42">
            <v>49.502789999999997</v>
          </cell>
          <cell r="M42">
            <v>49502.79</v>
          </cell>
          <cell r="N42">
            <v>4.49</v>
          </cell>
        </row>
        <row r="43">
          <cell r="L43">
            <v>51.402230000000003</v>
          </cell>
          <cell r="M43">
            <v>51402.23</v>
          </cell>
          <cell r="N43">
            <v>4.13</v>
          </cell>
        </row>
        <row r="44">
          <cell r="L44">
            <v>53.301679999999998</v>
          </cell>
          <cell r="M44">
            <v>53301.68</v>
          </cell>
          <cell r="N44">
            <v>4.3499999999999996</v>
          </cell>
        </row>
        <row r="45">
          <cell r="L45">
            <v>55.201120000000003</v>
          </cell>
          <cell r="M45">
            <v>55201.120000000003</v>
          </cell>
          <cell r="N45">
            <v>4.5199999999999996</v>
          </cell>
        </row>
        <row r="46">
          <cell r="L46">
            <v>57.100560000000002</v>
          </cell>
          <cell r="M46">
            <v>57100.560000000005</v>
          </cell>
          <cell r="N46">
            <v>4.3499999999999996</v>
          </cell>
        </row>
        <row r="47">
          <cell r="L47">
            <v>59</v>
          </cell>
          <cell r="M47">
            <v>59000</v>
          </cell>
          <cell r="N47">
            <v>4.21</v>
          </cell>
        </row>
        <row r="48">
          <cell r="L48">
            <v>60.4</v>
          </cell>
          <cell r="M48">
            <v>60400</v>
          </cell>
          <cell r="N48">
            <v>4.32</v>
          </cell>
        </row>
        <row r="49">
          <cell r="L49">
            <v>63.2</v>
          </cell>
          <cell r="M49">
            <v>63200</v>
          </cell>
          <cell r="N49">
            <v>4.29</v>
          </cell>
        </row>
        <row r="50">
          <cell r="L50">
            <v>64.599999999999994</v>
          </cell>
          <cell r="M50">
            <v>64599.999999999993</v>
          </cell>
          <cell r="N50">
            <v>4.3</v>
          </cell>
        </row>
        <row r="51">
          <cell r="L51">
            <v>66</v>
          </cell>
          <cell r="M51">
            <v>66000</v>
          </cell>
          <cell r="N51">
            <v>4.3099999999999996</v>
          </cell>
        </row>
        <row r="52">
          <cell r="L52">
            <v>67.400000000000006</v>
          </cell>
          <cell r="M52">
            <v>67400</v>
          </cell>
          <cell r="N52">
            <v>4.26</v>
          </cell>
        </row>
        <row r="53">
          <cell r="L53">
            <v>68.8</v>
          </cell>
          <cell r="M53">
            <v>68800</v>
          </cell>
          <cell r="N53">
            <v>4.58</v>
          </cell>
        </row>
        <row r="54">
          <cell r="L54">
            <v>69.22</v>
          </cell>
          <cell r="M54">
            <v>69220</v>
          </cell>
          <cell r="N54">
            <v>4.32</v>
          </cell>
        </row>
        <row r="55">
          <cell r="L55">
            <v>70.2</v>
          </cell>
          <cell r="M55">
            <v>70200</v>
          </cell>
          <cell r="N55">
            <v>4.2</v>
          </cell>
        </row>
        <row r="56">
          <cell r="L56">
            <v>71.599999999999994</v>
          </cell>
          <cell r="M56">
            <v>71600</v>
          </cell>
          <cell r="N56">
            <v>4.21</v>
          </cell>
        </row>
        <row r="57">
          <cell r="L57">
            <v>73</v>
          </cell>
          <cell r="M57">
            <v>73000</v>
          </cell>
          <cell r="N57">
            <v>3.95</v>
          </cell>
        </row>
        <row r="58">
          <cell r="L58">
            <v>77.230770000000007</v>
          </cell>
          <cell r="M58">
            <v>77230.77</v>
          </cell>
          <cell r="N58">
            <v>3.77</v>
          </cell>
        </row>
        <row r="59">
          <cell r="L59">
            <v>81.038460000000001</v>
          </cell>
          <cell r="M59">
            <v>81038.460000000006</v>
          </cell>
          <cell r="N59">
            <v>3.61</v>
          </cell>
        </row>
        <row r="60">
          <cell r="L60">
            <v>86.538460000000001</v>
          </cell>
          <cell r="M60">
            <v>86538.46</v>
          </cell>
          <cell r="N60">
            <v>3.98</v>
          </cell>
        </row>
        <row r="61">
          <cell r="L61">
            <v>90.769229999999993</v>
          </cell>
          <cell r="M61">
            <v>90769.23</v>
          </cell>
          <cell r="N61">
            <v>4.0999999999999996</v>
          </cell>
        </row>
        <row r="62">
          <cell r="L62">
            <v>95</v>
          </cell>
          <cell r="M62">
            <v>95000</v>
          </cell>
          <cell r="N62">
            <v>3.89011</v>
          </cell>
        </row>
        <row r="63">
          <cell r="L63">
            <v>99.44444</v>
          </cell>
          <cell r="M63">
            <v>99444.44</v>
          </cell>
          <cell r="N63">
            <v>3.9142600000000001</v>
          </cell>
        </row>
        <row r="64">
          <cell r="L64">
            <v>103.88889</v>
          </cell>
          <cell r="M64">
            <v>103888.89</v>
          </cell>
          <cell r="N64">
            <v>3.8645999999999998</v>
          </cell>
        </row>
        <row r="65">
          <cell r="L65">
            <v>105</v>
          </cell>
          <cell r="M65">
            <v>105000</v>
          </cell>
          <cell r="N65">
            <v>3.99</v>
          </cell>
        </row>
        <row r="66">
          <cell r="L66">
            <v>105.73469</v>
          </cell>
          <cell r="M66">
            <v>105734.69</v>
          </cell>
          <cell r="N66">
            <v>3.99</v>
          </cell>
        </row>
        <row r="67">
          <cell r="L67">
            <v>106.22449</v>
          </cell>
          <cell r="M67">
            <v>106224.49</v>
          </cell>
          <cell r="N67">
            <v>3.7</v>
          </cell>
        </row>
        <row r="68">
          <cell r="L68">
            <v>106.55101999999999</v>
          </cell>
          <cell r="M68">
            <v>106551.01999999999</v>
          </cell>
          <cell r="N68">
            <v>3.87</v>
          </cell>
        </row>
        <row r="69">
          <cell r="L69">
            <v>107.28570999999999</v>
          </cell>
          <cell r="M69">
            <v>107285.70999999999</v>
          </cell>
          <cell r="N69">
            <v>4.09</v>
          </cell>
        </row>
        <row r="70">
          <cell r="L70">
            <v>107.85714</v>
          </cell>
          <cell r="M70">
            <v>107857.14</v>
          </cell>
          <cell r="N70">
            <v>4.0199999999999996</v>
          </cell>
        </row>
        <row r="71">
          <cell r="L71">
            <v>108.10204</v>
          </cell>
          <cell r="M71">
            <v>108102.04000000001</v>
          </cell>
          <cell r="N71">
            <v>4.04352</v>
          </cell>
        </row>
        <row r="72">
          <cell r="L72">
            <v>108.91837</v>
          </cell>
          <cell r="M72">
            <v>108918.37</v>
          </cell>
          <cell r="N72">
            <v>3.72</v>
          </cell>
        </row>
        <row r="73">
          <cell r="L73">
            <v>109.4898</v>
          </cell>
          <cell r="M73">
            <v>109489.8</v>
          </cell>
          <cell r="N73">
            <v>3.85453</v>
          </cell>
        </row>
        <row r="74">
          <cell r="L74">
            <v>109.73469</v>
          </cell>
          <cell r="M74">
            <v>109734.69</v>
          </cell>
          <cell r="N74">
            <v>3.91</v>
          </cell>
        </row>
        <row r="75">
          <cell r="L75">
            <v>110.55101999999999</v>
          </cell>
          <cell r="M75">
            <v>110551.01999999999</v>
          </cell>
          <cell r="N75">
            <v>3.6265900000000002</v>
          </cell>
        </row>
        <row r="76">
          <cell r="L76">
            <v>111.12245</v>
          </cell>
          <cell r="M76">
            <v>111122.45</v>
          </cell>
          <cell r="N76">
            <v>3.74</v>
          </cell>
        </row>
        <row r="77">
          <cell r="L77">
            <v>111.36735</v>
          </cell>
          <cell r="M77">
            <v>111367.35</v>
          </cell>
          <cell r="N77">
            <v>3.63</v>
          </cell>
        </row>
        <row r="78">
          <cell r="L78">
            <v>112.18367000000001</v>
          </cell>
          <cell r="M78">
            <v>112183.67000000001</v>
          </cell>
          <cell r="N78">
            <v>3.4784799999999998</v>
          </cell>
        </row>
        <row r="79">
          <cell r="L79">
            <v>113</v>
          </cell>
          <cell r="M79">
            <v>113000</v>
          </cell>
          <cell r="N79">
            <v>3.4456899999999999</v>
          </cell>
        </row>
        <row r="80">
          <cell r="L80">
            <v>114.02186</v>
          </cell>
          <cell r="M80">
            <v>114021.86</v>
          </cell>
          <cell r="N80">
            <v>3.3471199999999999</v>
          </cell>
        </row>
        <row r="81">
          <cell r="L81">
            <v>114.20219</v>
          </cell>
          <cell r="M81">
            <v>114202.19</v>
          </cell>
          <cell r="N81">
            <v>3.50251</v>
          </cell>
        </row>
        <row r="82">
          <cell r="L82">
            <v>114.80328</v>
          </cell>
          <cell r="M82">
            <v>114803.28</v>
          </cell>
          <cell r="N82">
            <v>3.36917</v>
          </cell>
        </row>
        <row r="83">
          <cell r="L83">
            <v>115.22404</v>
          </cell>
          <cell r="M83">
            <v>115224.04000000001</v>
          </cell>
          <cell r="N83">
            <v>3.35975</v>
          </cell>
        </row>
        <row r="84">
          <cell r="L84">
            <v>115.34426000000001</v>
          </cell>
          <cell r="M84">
            <v>115344.26000000001</v>
          </cell>
          <cell r="N84">
            <v>3.4226299999999998</v>
          </cell>
        </row>
        <row r="85">
          <cell r="L85">
            <v>116.42623</v>
          </cell>
          <cell r="M85">
            <v>116426.23000000001</v>
          </cell>
          <cell r="N85">
            <v>3.2290100000000002</v>
          </cell>
        </row>
        <row r="86">
          <cell r="L86">
            <v>116.72678000000001</v>
          </cell>
          <cell r="M86">
            <v>116726.78</v>
          </cell>
          <cell r="N86">
            <v>3.2405499999999998</v>
          </cell>
        </row>
        <row r="87">
          <cell r="L87">
            <v>117.32787</v>
          </cell>
          <cell r="M87">
            <v>117327.87000000001</v>
          </cell>
          <cell r="N87">
            <v>3.21</v>
          </cell>
        </row>
        <row r="88">
          <cell r="L88">
            <v>117.62842000000001</v>
          </cell>
          <cell r="M88">
            <v>117628.42000000001</v>
          </cell>
          <cell r="N88">
            <v>3.2479</v>
          </cell>
        </row>
        <row r="89">
          <cell r="L89">
            <v>117.92896</v>
          </cell>
          <cell r="M89">
            <v>117928.96000000001</v>
          </cell>
          <cell r="N89">
            <v>3.21</v>
          </cell>
        </row>
        <row r="90">
          <cell r="L90">
            <v>118.53005</v>
          </cell>
          <cell r="M90">
            <v>118530.05</v>
          </cell>
          <cell r="N90">
            <v>3.1</v>
          </cell>
        </row>
        <row r="91">
          <cell r="L91">
            <v>118.8306</v>
          </cell>
          <cell r="M91">
            <v>118830.6</v>
          </cell>
          <cell r="N91">
            <v>3.0813100000000002</v>
          </cell>
        </row>
        <row r="92">
          <cell r="L92">
            <v>119.07104</v>
          </cell>
          <cell r="M92">
            <v>119071.03999999999</v>
          </cell>
          <cell r="N92">
            <v>3.15</v>
          </cell>
        </row>
        <row r="93">
          <cell r="L93">
            <v>119.67213</v>
          </cell>
          <cell r="M93">
            <v>119672.12999999999</v>
          </cell>
          <cell r="N93">
            <v>2.94</v>
          </cell>
        </row>
        <row r="94">
          <cell r="L94">
            <v>120.03279000000001</v>
          </cell>
          <cell r="M94">
            <v>120032.79000000001</v>
          </cell>
          <cell r="N94">
            <v>3.12094</v>
          </cell>
        </row>
        <row r="95">
          <cell r="L95">
            <v>120.27321999999999</v>
          </cell>
          <cell r="M95">
            <v>120273.22</v>
          </cell>
          <cell r="N95">
            <v>3.06</v>
          </cell>
        </row>
        <row r="96">
          <cell r="L96">
            <v>120.87432</v>
          </cell>
          <cell r="M96">
            <v>120874.31999999999</v>
          </cell>
          <cell r="N96">
            <v>2.9609899999999998</v>
          </cell>
        </row>
        <row r="97">
          <cell r="L97">
            <v>121.23497</v>
          </cell>
          <cell r="M97">
            <v>121234.97</v>
          </cell>
          <cell r="N97">
            <v>3</v>
          </cell>
        </row>
        <row r="98">
          <cell r="L98">
            <v>121.47541</v>
          </cell>
          <cell r="M98">
            <v>121475.41</v>
          </cell>
          <cell r="N98">
            <v>3.14</v>
          </cell>
        </row>
        <row r="99">
          <cell r="L99">
            <v>122.13661</v>
          </cell>
          <cell r="M99">
            <v>122136.61</v>
          </cell>
          <cell r="N99">
            <v>3.04</v>
          </cell>
        </row>
        <row r="100">
          <cell r="L100">
            <v>122.43716000000001</v>
          </cell>
          <cell r="M100">
            <v>122437.16</v>
          </cell>
          <cell r="N100">
            <v>2.97</v>
          </cell>
        </row>
        <row r="101">
          <cell r="L101">
            <v>122.7377</v>
          </cell>
          <cell r="M101">
            <v>122737.7</v>
          </cell>
          <cell r="N101">
            <v>2.97</v>
          </cell>
        </row>
        <row r="102">
          <cell r="L102">
            <v>123.21858</v>
          </cell>
          <cell r="M102">
            <v>123218.58</v>
          </cell>
          <cell r="N102">
            <v>2.99</v>
          </cell>
        </row>
        <row r="103">
          <cell r="L103">
            <v>123.63934</v>
          </cell>
          <cell r="M103">
            <v>123639.34000000001</v>
          </cell>
          <cell r="N103">
            <v>3.16</v>
          </cell>
        </row>
        <row r="104">
          <cell r="L104">
            <v>124</v>
          </cell>
          <cell r="M104">
            <v>124000</v>
          </cell>
          <cell r="N104">
            <v>3.0404200000000001</v>
          </cell>
        </row>
        <row r="105">
          <cell r="L105">
            <v>124.81967</v>
          </cell>
          <cell r="M105">
            <v>124819.67</v>
          </cell>
          <cell r="N105">
            <v>3.0770200000000001</v>
          </cell>
        </row>
        <row r="106">
          <cell r="L106">
            <v>125.14754000000001</v>
          </cell>
          <cell r="M106">
            <v>125147.54000000001</v>
          </cell>
          <cell r="N106">
            <v>2.9739499999999999</v>
          </cell>
        </row>
        <row r="107">
          <cell r="L107">
            <v>125.63934</v>
          </cell>
          <cell r="M107">
            <v>125639.34000000001</v>
          </cell>
          <cell r="N107">
            <v>3.0429200000000001</v>
          </cell>
        </row>
        <row r="108">
          <cell r="L108">
            <v>126.45902</v>
          </cell>
          <cell r="M108">
            <v>126459.01999999999</v>
          </cell>
          <cell r="N108">
            <v>3.1804600000000001</v>
          </cell>
        </row>
        <row r="109">
          <cell r="L109">
            <v>126.78689</v>
          </cell>
          <cell r="M109">
            <v>126786.89</v>
          </cell>
          <cell r="N109">
            <v>3.0381499999999999</v>
          </cell>
        </row>
        <row r="110">
          <cell r="L110">
            <v>128.01639</v>
          </cell>
          <cell r="M110">
            <v>128016.39</v>
          </cell>
          <cell r="N110">
            <v>3.5349300000000001</v>
          </cell>
        </row>
        <row r="111">
          <cell r="L111">
            <v>128.42623</v>
          </cell>
          <cell r="M111">
            <v>128426.23000000001</v>
          </cell>
          <cell r="N111">
            <v>3.9203199999999998</v>
          </cell>
        </row>
        <row r="112">
          <cell r="L112">
            <v>129</v>
          </cell>
          <cell r="M112">
            <v>129000</v>
          </cell>
          <cell r="N112">
            <v>3.9</v>
          </cell>
        </row>
        <row r="113">
          <cell r="L113">
            <v>130.25581</v>
          </cell>
          <cell r="M113">
            <v>130255.81</v>
          </cell>
          <cell r="N113">
            <v>4.5571200000000003</v>
          </cell>
        </row>
        <row r="114">
          <cell r="L114">
            <v>130.81395000000001</v>
          </cell>
          <cell r="M114">
            <v>130813.95000000001</v>
          </cell>
          <cell r="N114">
            <v>4.67</v>
          </cell>
        </row>
        <row r="115">
          <cell r="L115">
            <v>131.79069999999999</v>
          </cell>
          <cell r="M115">
            <v>131790.69999999998</v>
          </cell>
          <cell r="N115">
            <v>4.79</v>
          </cell>
        </row>
        <row r="116">
          <cell r="L116">
            <v>132.62791000000001</v>
          </cell>
          <cell r="M116">
            <v>132627.91</v>
          </cell>
          <cell r="N116">
            <v>4.92</v>
          </cell>
        </row>
        <row r="117">
          <cell r="L117">
            <v>133.60464999999999</v>
          </cell>
          <cell r="M117">
            <v>133604.65</v>
          </cell>
          <cell r="N117">
            <v>4.96</v>
          </cell>
        </row>
        <row r="118">
          <cell r="L118">
            <v>135</v>
          </cell>
          <cell r="M118">
            <v>135000</v>
          </cell>
          <cell r="N118">
            <v>5.1622700000000004</v>
          </cell>
        </row>
        <row r="119">
          <cell r="L119">
            <v>136.82142999999999</v>
          </cell>
          <cell r="M119">
            <v>136821.43</v>
          </cell>
          <cell r="N119">
            <v>4.93</v>
          </cell>
        </row>
        <row r="120">
          <cell r="L120">
            <v>137.58036000000001</v>
          </cell>
          <cell r="M120">
            <v>137580.36000000002</v>
          </cell>
          <cell r="N120">
            <v>4.5881499999999997</v>
          </cell>
        </row>
        <row r="121">
          <cell r="L121">
            <v>138.64286000000001</v>
          </cell>
          <cell r="M121">
            <v>138642.86000000002</v>
          </cell>
          <cell r="N121">
            <v>4.8591899999999999</v>
          </cell>
        </row>
        <row r="122">
          <cell r="L122">
            <v>139.85713999999999</v>
          </cell>
          <cell r="M122">
            <v>139857.13999999998</v>
          </cell>
          <cell r="N122">
            <v>4.72</v>
          </cell>
        </row>
        <row r="123">
          <cell r="L123">
            <v>140.61607000000001</v>
          </cell>
          <cell r="M123">
            <v>140616.07</v>
          </cell>
          <cell r="N123">
            <v>4.8190499999999998</v>
          </cell>
        </row>
        <row r="124">
          <cell r="L124">
            <v>142.89286000000001</v>
          </cell>
          <cell r="M124">
            <v>142892.86000000002</v>
          </cell>
          <cell r="N124">
            <v>4.8976100000000002</v>
          </cell>
        </row>
        <row r="125">
          <cell r="L125">
            <v>144.10713999999999</v>
          </cell>
          <cell r="M125">
            <v>144107.13999999998</v>
          </cell>
          <cell r="N125">
            <v>4.7964099999999998</v>
          </cell>
        </row>
        <row r="126">
          <cell r="L126">
            <v>145.92857000000001</v>
          </cell>
          <cell r="M126">
            <v>145928.57</v>
          </cell>
          <cell r="N126">
            <v>5</v>
          </cell>
        </row>
        <row r="127">
          <cell r="L127">
            <v>147.14286000000001</v>
          </cell>
          <cell r="M127">
            <v>147142.86000000002</v>
          </cell>
          <cell r="N127">
            <v>4.7625200000000003</v>
          </cell>
        </row>
        <row r="128">
          <cell r="L128">
            <v>148.96429000000001</v>
          </cell>
          <cell r="M128">
            <v>148964.29</v>
          </cell>
          <cell r="N128">
            <v>4.9649999999999999</v>
          </cell>
        </row>
        <row r="129">
          <cell r="L129">
            <v>152</v>
          </cell>
          <cell r="M129">
            <v>152000</v>
          </cell>
          <cell r="N129">
            <v>5.21</v>
          </cell>
        </row>
        <row r="130">
          <cell r="L130">
            <v>153</v>
          </cell>
          <cell r="M130">
            <v>153000</v>
          </cell>
          <cell r="N130">
            <v>4.95</v>
          </cell>
        </row>
        <row r="131">
          <cell r="L131">
            <v>155</v>
          </cell>
          <cell r="M131">
            <v>155000</v>
          </cell>
          <cell r="N131">
            <v>4.95</v>
          </cell>
        </row>
        <row r="132">
          <cell r="L132">
            <v>156</v>
          </cell>
          <cell r="M132">
            <v>156000</v>
          </cell>
          <cell r="N132">
            <v>4.72</v>
          </cell>
        </row>
        <row r="133">
          <cell r="L133">
            <v>157</v>
          </cell>
          <cell r="M133">
            <v>157000</v>
          </cell>
          <cell r="N133">
            <v>4.7699999999999996</v>
          </cell>
        </row>
        <row r="134">
          <cell r="L134">
            <v>158</v>
          </cell>
          <cell r="M134">
            <v>158000</v>
          </cell>
          <cell r="N134">
            <v>5</v>
          </cell>
        </row>
        <row r="135">
          <cell r="L135">
            <v>159</v>
          </cell>
          <cell r="M135">
            <v>159000</v>
          </cell>
          <cell r="N135">
            <v>4.83</v>
          </cell>
        </row>
        <row r="136">
          <cell r="L136">
            <v>160</v>
          </cell>
          <cell r="M136">
            <v>160000</v>
          </cell>
          <cell r="N136">
            <v>4.29</v>
          </cell>
        </row>
        <row r="137">
          <cell r="L137">
            <v>161</v>
          </cell>
          <cell r="M137">
            <v>161000</v>
          </cell>
          <cell r="N137">
            <v>4.8899999999999997</v>
          </cell>
        </row>
        <row r="138">
          <cell r="L138">
            <v>162</v>
          </cell>
          <cell r="M138">
            <v>162000</v>
          </cell>
          <cell r="N138">
            <v>4.28</v>
          </cell>
        </row>
        <row r="139">
          <cell r="L139">
            <v>163</v>
          </cell>
          <cell r="M139">
            <v>163000</v>
          </cell>
          <cell r="N139">
            <v>4.43</v>
          </cell>
        </row>
        <row r="140">
          <cell r="L140">
            <v>164</v>
          </cell>
          <cell r="M140">
            <v>164000</v>
          </cell>
          <cell r="N140">
            <v>4.6399999999999997</v>
          </cell>
        </row>
        <row r="141">
          <cell r="L141">
            <v>165</v>
          </cell>
          <cell r="M141">
            <v>165000</v>
          </cell>
          <cell r="N141">
            <v>4.83</v>
          </cell>
        </row>
        <row r="142">
          <cell r="L142">
            <v>166</v>
          </cell>
          <cell r="M142">
            <v>166000</v>
          </cell>
          <cell r="N142">
            <v>4.5999999999999996</v>
          </cell>
        </row>
        <row r="143">
          <cell r="L143">
            <v>167</v>
          </cell>
          <cell r="M143">
            <v>167000</v>
          </cell>
          <cell r="N143">
            <v>4.88</v>
          </cell>
        </row>
        <row r="144">
          <cell r="L144">
            <v>168</v>
          </cell>
          <cell r="M144">
            <v>168000</v>
          </cell>
          <cell r="N144">
            <v>4.62</v>
          </cell>
        </row>
        <row r="145">
          <cell r="L145">
            <v>169</v>
          </cell>
          <cell r="M145">
            <v>169000</v>
          </cell>
          <cell r="N145">
            <v>4.6399999999999997</v>
          </cell>
        </row>
        <row r="146">
          <cell r="L146">
            <v>170</v>
          </cell>
          <cell r="M146">
            <v>170000</v>
          </cell>
          <cell r="N146">
            <v>4.67</v>
          </cell>
        </row>
      </sheetData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-D14C"/>
      <sheetName val="dcp-D14Catmos"/>
      <sheetName val="atmos-calci"/>
      <sheetName val="dcp-a14Ccalc"/>
      <sheetName val="tests"/>
      <sheetName val="D14C-age-60ka (5)"/>
      <sheetName val="D14C-age (3)"/>
      <sheetName val="Vil9-GISP2 (2)"/>
      <sheetName val="Vil9-GISP2"/>
      <sheetName val="D14C-VADM"/>
      <sheetName val="D14C-13C (2)"/>
      <sheetName val="D14C-13C"/>
      <sheetName val="D14C-13C-Beck (2)"/>
      <sheetName val="D14C-13C-Beck"/>
      <sheetName val="D14C-age-wagnerCL36"/>
      <sheetName val="FigVAGALAM"/>
      <sheetName val="D14C-age-60ka (4)"/>
      <sheetName val="D14C-age-60ka (3)"/>
      <sheetName val="D14C-age-60ka (2)"/>
      <sheetName val="D14C-age-60ka"/>
      <sheetName val="D14C-0-50ka VADM (2)"/>
      <sheetName val="D14C-0-50ka VADM (3)"/>
      <sheetName val="D14C-0-50ka VADM"/>
      <sheetName val="D14C-0-50ka D14C"/>
      <sheetName val="D14C-age-voelk (2)"/>
      <sheetName val="D14C-age-voelk"/>
      <sheetName val="36Cl-Wagner-13C"/>
      <sheetName val="Vil9-dcp-variable"/>
      <sheetName val="VIL1C14 dcp=9.4"/>
      <sheetName val="Vil5-14C dcp=9.5"/>
      <sheetName val="vil6-14C"/>
      <sheetName val="VIL9C14-dcp=9.4T=5568"/>
      <sheetName val="VIL9C14-dcp=9.4T=5730"/>
      <sheetName val="Vil27-14C-T=5568"/>
      <sheetName val="Vil27-14C-T=5730"/>
      <sheetName val="VIL9C14-dcp=16,5"/>
      <sheetName val="vil11-14C dcp=9.5"/>
      <sheetName val="intcal98-B"/>
      <sheetName val="HANS1C14"/>
      <sheetName val="Vil9-iso-final et autres"/>
      <sheetName val="D14C atmos"/>
      <sheetName val="Vil9d13C data"/>
      <sheetName val="Beck-Richards"/>
      <sheetName val="Wagner"/>
      <sheetName val="Voelker "/>
      <sheetName val="paleomag+New GISP2age-Vil9"/>
      <sheetName val="GRIP"/>
      <sheetName val="GISP2+NEW GISP2-VIL9"/>
      <sheetName val="Taylor-D"/>
      <sheetName val="GISP2-ber10"/>
    </sheetNames>
    <sheetDataSet>
      <sheetData sheetId="4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 age model"/>
      <sheetName val="Chart2"/>
      <sheetName val="Age data summary"/>
      <sheetName val="Chart1"/>
      <sheetName val="Linear age model"/>
      <sheetName val="Extn rates"/>
      <sheetName val="CC5 ages - all data"/>
      <sheetName val="CC5 Output 050905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O-13C-time+MD95"/>
      <sheetName val="13C-DO12"/>
      <sheetName val="DO-ageG"/>
      <sheetName val="DO-age"/>
      <sheetName val="13C-GRIP+Hulu (2)"/>
      <sheetName val="13C-GRIP+Hulu"/>
      <sheetName val="GR-time"/>
      <sheetName val="Temp. reconst"/>
      <sheetName val="GR-curve-SIMS"/>
      <sheetName val="Iso-GR-curve"/>
      <sheetName val="d13C-paleomag"/>
      <sheetName val="Photo"/>
      <sheetName val="0-C"/>
      <sheetName val="data-final-last"/>
      <sheetName val="Vil9SIMS-DO12"/>
      <sheetName val="data-final (P)"/>
      <sheetName val="13C-GRIP"/>
      <sheetName val="13C-GISP2"/>
      <sheetName val="18O-GISP2"/>
      <sheetName val="18O-13C-time (4)"/>
      <sheetName val="GR"/>
      <sheetName val="13C-GR"/>
      <sheetName val="GRIP-GISP"/>
      <sheetName val="iso-cm"/>
      <sheetName val="CO-cm"/>
      <sheetName val="data-final"/>
      <sheetName val="Fluo AB"/>
      <sheetName val="cm-D2-D3"/>
      <sheetName val="table calc T"/>
      <sheetName val="calc T"/>
      <sheetName val="equilO-C"/>
      <sheetName val="equil-OC-total (2)"/>
      <sheetName val="equil-OC-afterD4"/>
      <sheetName val="fig 5 - equil"/>
      <sheetName val="equil-OC-total"/>
      <sheetName val="d3-d4-iso"/>
      <sheetName val="data-final (d2-3)"/>
      <sheetName val="data-ordre"/>
      <sheetName val="Hulu"/>
      <sheetName val="MD95"/>
      <sheetName val="DSDP609"/>
      <sheetName val="SPECMAP"/>
      <sheetName val="GISP2+Blunier"/>
      <sheetName val="jafna-ss09-sea"/>
      <sheetName val="GRIP-d18O"/>
      <sheetName val="Vil1iso"/>
      <sheetName val="Vil4 (2)"/>
      <sheetName val="Vil#1B"/>
      <sheetName val="Vil#1A"/>
      <sheetName val="Vil1-top"/>
      <sheetName val="Vil4"/>
      <sheetName val="Vil5"/>
      <sheetName val="GR-curve"/>
      <sheetName val="Graph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8">
          <cell r="L8">
            <v>0</v>
          </cell>
          <cell r="N8">
            <v>3.12</v>
          </cell>
        </row>
        <row r="9">
          <cell r="L9">
            <v>0.85714000000000001</v>
          </cell>
          <cell r="M9">
            <v>857.14</v>
          </cell>
          <cell r="N9">
            <v>3.21</v>
          </cell>
        </row>
        <row r="10">
          <cell r="L10">
            <v>1.2857099999999999</v>
          </cell>
          <cell r="M10">
            <v>1285.7099999999998</v>
          </cell>
          <cell r="N10">
            <v>3.05</v>
          </cell>
        </row>
        <row r="11">
          <cell r="L11">
            <v>1.7142900000000001</v>
          </cell>
          <cell r="M11">
            <v>1714.2900000000002</v>
          </cell>
          <cell r="N11">
            <v>3.03</v>
          </cell>
        </row>
        <row r="12">
          <cell r="L12">
            <v>2.1428600000000002</v>
          </cell>
          <cell r="M12">
            <v>2142.86</v>
          </cell>
          <cell r="N12">
            <v>2.97</v>
          </cell>
        </row>
        <row r="13">
          <cell r="L13">
            <v>2.5714299999999999</v>
          </cell>
          <cell r="M13">
            <v>2571.4299999999998</v>
          </cell>
          <cell r="N13">
            <v>3.07</v>
          </cell>
        </row>
        <row r="14">
          <cell r="L14">
            <v>3</v>
          </cell>
          <cell r="M14">
            <v>3000</v>
          </cell>
          <cell r="N14">
            <v>2.9649999999999999</v>
          </cell>
        </row>
        <row r="15">
          <cell r="L15">
            <v>3.4285700000000001</v>
          </cell>
          <cell r="M15">
            <v>3428.57</v>
          </cell>
          <cell r="N15">
            <v>2.79</v>
          </cell>
        </row>
        <row r="16">
          <cell r="L16">
            <v>4.2857099999999999</v>
          </cell>
          <cell r="M16">
            <v>4285.71</v>
          </cell>
          <cell r="N16">
            <v>2.97</v>
          </cell>
        </row>
        <row r="17">
          <cell r="L17">
            <v>6</v>
          </cell>
          <cell r="M17">
            <v>6000</v>
          </cell>
          <cell r="N17">
            <v>2.97</v>
          </cell>
        </row>
        <row r="18">
          <cell r="L18">
            <v>6.8571400000000002</v>
          </cell>
          <cell r="M18">
            <v>6857.14</v>
          </cell>
          <cell r="N18">
            <v>2.97</v>
          </cell>
        </row>
        <row r="19">
          <cell r="L19">
            <v>7.7142900000000001</v>
          </cell>
          <cell r="M19">
            <v>7714.29</v>
          </cell>
          <cell r="N19">
            <v>2.84</v>
          </cell>
        </row>
        <row r="20">
          <cell r="L20">
            <v>8.5714299999999994</v>
          </cell>
          <cell r="M20">
            <v>8571.43</v>
          </cell>
          <cell r="N20">
            <v>2.95</v>
          </cell>
        </row>
        <row r="21">
          <cell r="L21">
            <v>9.4285700000000006</v>
          </cell>
          <cell r="M21">
            <v>9428.57</v>
          </cell>
          <cell r="N21">
            <v>3.24</v>
          </cell>
        </row>
        <row r="22">
          <cell r="L22">
            <v>10.28571</v>
          </cell>
          <cell r="M22">
            <v>10285.709999999999</v>
          </cell>
          <cell r="N22">
            <v>3.97</v>
          </cell>
        </row>
        <row r="23">
          <cell r="L23">
            <v>11.142860000000001</v>
          </cell>
          <cell r="M23">
            <v>11142.86</v>
          </cell>
          <cell r="N23">
            <v>3.69</v>
          </cell>
        </row>
        <row r="24">
          <cell r="L24">
            <v>12</v>
          </cell>
          <cell r="M24">
            <v>12000</v>
          </cell>
          <cell r="N24">
            <v>3.58</v>
          </cell>
        </row>
        <row r="25">
          <cell r="L25">
            <v>14.33333</v>
          </cell>
          <cell r="M25">
            <v>14333.33</v>
          </cell>
          <cell r="N25">
            <v>3.76</v>
          </cell>
        </row>
        <row r="26">
          <cell r="L26">
            <v>16.66667</v>
          </cell>
          <cell r="M26">
            <v>16666.669999999998</v>
          </cell>
          <cell r="N26">
            <v>4.34</v>
          </cell>
        </row>
        <row r="27">
          <cell r="L27">
            <v>19</v>
          </cell>
          <cell r="M27">
            <v>19000</v>
          </cell>
          <cell r="N27">
            <v>4.9400000000000004</v>
          </cell>
        </row>
        <row r="28">
          <cell r="L28">
            <v>20.2</v>
          </cell>
          <cell r="M28">
            <v>20200</v>
          </cell>
          <cell r="N28">
            <v>4.8</v>
          </cell>
        </row>
        <row r="29">
          <cell r="L29">
            <v>21.4</v>
          </cell>
          <cell r="M29">
            <v>21400</v>
          </cell>
          <cell r="N29">
            <v>4.9400000000000004</v>
          </cell>
        </row>
        <row r="30">
          <cell r="L30">
            <v>22.6</v>
          </cell>
          <cell r="M30">
            <v>22600</v>
          </cell>
          <cell r="N30">
            <v>4.91</v>
          </cell>
        </row>
        <row r="31">
          <cell r="L31">
            <v>23.8</v>
          </cell>
          <cell r="M31">
            <v>23800</v>
          </cell>
          <cell r="N31">
            <v>4.79</v>
          </cell>
        </row>
        <row r="32">
          <cell r="L32">
            <v>25</v>
          </cell>
          <cell r="M32">
            <v>25000</v>
          </cell>
          <cell r="N32">
            <v>4.67</v>
          </cell>
        </row>
        <row r="33">
          <cell r="L33">
            <v>28.79888</v>
          </cell>
          <cell r="M33">
            <v>28798.880000000001</v>
          </cell>
          <cell r="N33">
            <v>4.7699999999999996</v>
          </cell>
        </row>
        <row r="34">
          <cell r="L34">
            <v>30.698319999999999</v>
          </cell>
          <cell r="M34">
            <v>30698.32</v>
          </cell>
          <cell r="N34">
            <v>4.22</v>
          </cell>
        </row>
        <row r="35">
          <cell r="L35">
            <v>36.206699999999998</v>
          </cell>
          <cell r="M35">
            <v>36206.699999999997</v>
          </cell>
          <cell r="N35">
            <v>4.43</v>
          </cell>
        </row>
        <row r="36">
          <cell r="L36">
            <v>38.10615</v>
          </cell>
          <cell r="M36">
            <v>38106.15</v>
          </cell>
          <cell r="N36">
            <v>4.4400000000000004</v>
          </cell>
        </row>
        <row r="37">
          <cell r="L37">
            <v>40.005589999999998</v>
          </cell>
          <cell r="M37">
            <v>40005.589999999997</v>
          </cell>
          <cell r="N37">
            <v>4.58</v>
          </cell>
        </row>
        <row r="38">
          <cell r="L38">
            <v>41.905029999999996</v>
          </cell>
          <cell r="M38">
            <v>41905.03</v>
          </cell>
          <cell r="N38">
            <v>4.51</v>
          </cell>
        </row>
        <row r="39">
          <cell r="L39">
            <v>43.804470000000002</v>
          </cell>
          <cell r="M39">
            <v>43804.47</v>
          </cell>
          <cell r="N39">
            <v>4.54</v>
          </cell>
        </row>
        <row r="40">
          <cell r="L40">
            <v>45.70391</v>
          </cell>
          <cell r="M40">
            <v>45703.91</v>
          </cell>
          <cell r="N40">
            <v>4.41</v>
          </cell>
        </row>
        <row r="41">
          <cell r="L41">
            <v>47.603349999999999</v>
          </cell>
          <cell r="M41">
            <v>47603.35</v>
          </cell>
          <cell r="N41">
            <v>4.3499999999999996</v>
          </cell>
        </row>
        <row r="42">
          <cell r="L42">
            <v>49.502789999999997</v>
          </cell>
          <cell r="M42">
            <v>49502.79</v>
          </cell>
          <cell r="N42">
            <v>4.49</v>
          </cell>
        </row>
        <row r="43">
          <cell r="L43">
            <v>51.402230000000003</v>
          </cell>
          <cell r="M43">
            <v>51402.23</v>
          </cell>
          <cell r="N43">
            <v>4.13</v>
          </cell>
        </row>
        <row r="44">
          <cell r="L44">
            <v>53.301679999999998</v>
          </cell>
          <cell r="M44">
            <v>53301.68</v>
          </cell>
          <cell r="N44">
            <v>4.3499999999999996</v>
          </cell>
        </row>
        <row r="45">
          <cell r="L45">
            <v>55.201120000000003</v>
          </cell>
          <cell r="M45">
            <v>55201.120000000003</v>
          </cell>
          <cell r="N45">
            <v>4.5199999999999996</v>
          </cell>
        </row>
        <row r="46">
          <cell r="L46">
            <v>57.100560000000002</v>
          </cell>
          <cell r="M46">
            <v>57100.560000000005</v>
          </cell>
          <cell r="N46">
            <v>4.3499999999999996</v>
          </cell>
        </row>
        <row r="47">
          <cell r="L47">
            <v>59</v>
          </cell>
          <cell r="M47">
            <v>59000</v>
          </cell>
          <cell r="N47">
            <v>4.21</v>
          </cell>
        </row>
        <row r="48">
          <cell r="L48">
            <v>60.4</v>
          </cell>
          <cell r="M48">
            <v>60400</v>
          </cell>
          <cell r="N48">
            <v>4.32</v>
          </cell>
        </row>
        <row r="49">
          <cell r="L49">
            <v>63.2</v>
          </cell>
          <cell r="M49">
            <v>63200</v>
          </cell>
          <cell r="N49">
            <v>4.29</v>
          </cell>
        </row>
        <row r="50">
          <cell r="L50">
            <v>64.599999999999994</v>
          </cell>
          <cell r="M50">
            <v>64599.999999999993</v>
          </cell>
          <cell r="N50">
            <v>4.3</v>
          </cell>
        </row>
        <row r="51">
          <cell r="L51">
            <v>66</v>
          </cell>
          <cell r="M51">
            <v>66000</v>
          </cell>
          <cell r="N51">
            <v>4.3099999999999996</v>
          </cell>
        </row>
        <row r="52">
          <cell r="L52">
            <v>67.400000000000006</v>
          </cell>
          <cell r="M52">
            <v>67400</v>
          </cell>
          <cell r="N52">
            <v>4.26</v>
          </cell>
        </row>
        <row r="53">
          <cell r="L53">
            <v>68.8</v>
          </cell>
          <cell r="M53">
            <v>68800</v>
          </cell>
          <cell r="N53">
            <v>4.58</v>
          </cell>
        </row>
        <row r="54">
          <cell r="L54">
            <v>69.22</v>
          </cell>
          <cell r="M54">
            <v>69220</v>
          </cell>
          <cell r="N54">
            <v>4.32</v>
          </cell>
        </row>
        <row r="55">
          <cell r="L55">
            <v>70.2</v>
          </cell>
          <cell r="M55">
            <v>70200</v>
          </cell>
          <cell r="N55">
            <v>4.2</v>
          </cell>
        </row>
        <row r="56">
          <cell r="L56">
            <v>71.599999999999994</v>
          </cell>
          <cell r="M56">
            <v>71600</v>
          </cell>
          <cell r="N56">
            <v>4.21</v>
          </cell>
        </row>
        <row r="57">
          <cell r="L57">
            <v>73</v>
          </cell>
          <cell r="M57">
            <v>73000</v>
          </cell>
          <cell r="N57">
            <v>3.95</v>
          </cell>
        </row>
        <row r="58">
          <cell r="L58">
            <v>77.230770000000007</v>
          </cell>
          <cell r="M58">
            <v>77230.77</v>
          </cell>
          <cell r="N58">
            <v>3.77</v>
          </cell>
        </row>
        <row r="59">
          <cell r="L59">
            <v>81.038460000000001</v>
          </cell>
          <cell r="M59">
            <v>81038.460000000006</v>
          </cell>
          <cell r="N59">
            <v>3.61</v>
          </cell>
        </row>
        <row r="60">
          <cell r="L60">
            <v>86.538460000000001</v>
          </cell>
          <cell r="M60">
            <v>86538.46</v>
          </cell>
          <cell r="N60">
            <v>3.98</v>
          </cell>
        </row>
        <row r="61">
          <cell r="L61">
            <v>90.769229999999993</v>
          </cell>
          <cell r="M61">
            <v>90769.23</v>
          </cell>
          <cell r="N61">
            <v>4.0999999999999996</v>
          </cell>
        </row>
        <row r="62">
          <cell r="L62">
            <v>95</v>
          </cell>
          <cell r="M62">
            <v>95000</v>
          </cell>
          <cell r="N62">
            <v>3.89011</v>
          </cell>
        </row>
        <row r="63">
          <cell r="L63">
            <v>99.44444</v>
          </cell>
          <cell r="M63">
            <v>99444.44</v>
          </cell>
          <cell r="N63">
            <v>3.9142600000000001</v>
          </cell>
        </row>
        <row r="64">
          <cell r="L64">
            <v>103.88889</v>
          </cell>
          <cell r="M64">
            <v>103888.89</v>
          </cell>
          <cell r="N64">
            <v>3.8645999999999998</v>
          </cell>
        </row>
        <row r="65">
          <cell r="L65">
            <v>105</v>
          </cell>
          <cell r="M65">
            <v>105000</v>
          </cell>
          <cell r="N65">
            <v>3.99</v>
          </cell>
        </row>
        <row r="66">
          <cell r="L66">
            <v>105.73469</v>
          </cell>
          <cell r="M66">
            <v>105734.69</v>
          </cell>
          <cell r="N66">
            <v>3.99</v>
          </cell>
        </row>
        <row r="67">
          <cell r="L67">
            <v>106.22449</v>
          </cell>
          <cell r="M67">
            <v>106224.49</v>
          </cell>
          <cell r="N67">
            <v>3.7</v>
          </cell>
        </row>
        <row r="68">
          <cell r="L68">
            <v>106.55101999999999</v>
          </cell>
          <cell r="M68">
            <v>106551.01999999999</v>
          </cell>
          <cell r="N68">
            <v>3.87</v>
          </cell>
        </row>
        <row r="69">
          <cell r="L69">
            <v>107.28570999999999</v>
          </cell>
          <cell r="M69">
            <v>107285.70999999999</v>
          </cell>
          <cell r="N69">
            <v>4.09</v>
          </cell>
        </row>
        <row r="70">
          <cell r="L70">
            <v>107.85714</v>
          </cell>
          <cell r="M70">
            <v>107857.14</v>
          </cell>
          <cell r="N70">
            <v>4.0199999999999996</v>
          </cell>
        </row>
        <row r="71">
          <cell r="L71">
            <v>108.10204</v>
          </cell>
          <cell r="M71">
            <v>108102.04000000001</v>
          </cell>
          <cell r="N71">
            <v>4.04352</v>
          </cell>
        </row>
        <row r="72">
          <cell r="L72">
            <v>108.91837</v>
          </cell>
          <cell r="M72">
            <v>108918.37</v>
          </cell>
          <cell r="N72">
            <v>3.72</v>
          </cell>
        </row>
        <row r="73">
          <cell r="L73">
            <v>109.4898</v>
          </cell>
          <cell r="M73">
            <v>109489.8</v>
          </cell>
          <cell r="N73">
            <v>3.85453</v>
          </cell>
        </row>
        <row r="74">
          <cell r="L74">
            <v>109.73469</v>
          </cell>
          <cell r="M74">
            <v>109734.69</v>
          </cell>
          <cell r="N74">
            <v>3.91</v>
          </cell>
        </row>
        <row r="75">
          <cell r="L75">
            <v>110.55101999999999</v>
          </cell>
          <cell r="M75">
            <v>110551.01999999999</v>
          </cell>
          <cell r="N75">
            <v>3.6265900000000002</v>
          </cell>
        </row>
        <row r="76">
          <cell r="L76">
            <v>111.12245</v>
          </cell>
          <cell r="M76">
            <v>111122.45</v>
          </cell>
          <cell r="N76">
            <v>3.74</v>
          </cell>
        </row>
        <row r="77">
          <cell r="L77">
            <v>111.36735</v>
          </cell>
          <cell r="M77">
            <v>111367.35</v>
          </cell>
          <cell r="N77">
            <v>3.63</v>
          </cell>
        </row>
        <row r="78">
          <cell r="L78">
            <v>112.18367000000001</v>
          </cell>
          <cell r="M78">
            <v>112183.67000000001</v>
          </cell>
          <cell r="N78">
            <v>3.4784799999999998</v>
          </cell>
        </row>
        <row r="79">
          <cell r="L79">
            <v>113</v>
          </cell>
          <cell r="M79">
            <v>113000</v>
          </cell>
          <cell r="N79">
            <v>3.4456899999999999</v>
          </cell>
        </row>
        <row r="80">
          <cell r="L80">
            <v>114.02186</v>
          </cell>
          <cell r="M80">
            <v>114021.86</v>
          </cell>
          <cell r="N80">
            <v>3.3471199999999999</v>
          </cell>
        </row>
        <row r="81">
          <cell r="L81">
            <v>114.20219</v>
          </cell>
          <cell r="M81">
            <v>114202.19</v>
          </cell>
          <cell r="N81">
            <v>3.50251</v>
          </cell>
        </row>
        <row r="82">
          <cell r="L82">
            <v>114.80328</v>
          </cell>
          <cell r="M82">
            <v>114803.28</v>
          </cell>
          <cell r="N82">
            <v>3.36917</v>
          </cell>
        </row>
        <row r="83">
          <cell r="L83">
            <v>115.22404</v>
          </cell>
          <cell r="M83">
            <v>115224.04000000001</v>
          </cell>
          <cell r="N83">
            <v>3.35975</v>
          </cell>
        </row>
        <row r="84">
          <cell r="L84">
            <v>115.34426000000001</v>
          </cell>
          <cell r="M84">
            <v>115344.26000000001</v>
          </cell>
          <cell r="N84">
            <v>3.4226299999999998</v>
          </cell>
        </row>
        <row r="85">
          <cell r="L85">
            <v>116.42623</v>
          </cell>
          <cell r="M85">
            <v>116426.23000000001</v>
          </cell>
          <cell r="N85">
            <v>3.2290100000000002</v>
          </cell>
        </row>
        <row r="86">
          <cell r="L86">
            <v>116.72678000000001</v>
          </cell>
          <cell r="M86">
            <v>116726.78</v>
          </cell>
          <cell r="N86">
            <v>3.2405499999999998</v>
          </cell>
        </row>
        <row r="87">
          <cell r="L87">
            <v>117.32787</v>
          </cell>
          <cell r="M87">
            <v>117327.87000000001</v>
          </cell>
          <cell r="N87">
            <v>3.21</v>
          </cell>
        </row>
        <row r="88">
          <cell r="L88">
            <v>117.62842000000001</v>
          </cell>
          <cell r="M88">
            <v>117628.42000000001</v>
          </cell>
          <cell r="N88">
            <v>3.2479</v>
          </cell>
        </row>
        <row r="89">
          <cell r="L89">
            <v>117.92896</v>
          </cell>
          <cell r="M89">
            <v>117928.96000000001</v>
          </cell>
          <cell r="N89">
            <v>3.21</v>
          </cell>
        </row>
        <row r="90">
          <cell r="L90">
            <v>118.53005</v>
          </cell>
          <cell r="M90">
            <v>118530.05</v>
          </cell>
          <cell r="N90">
            <v>3.1</v>
          </cell>
        </row>
        <row r="91">
          <cell r="L91">
            <v>118.8306</v>
          </cell>
          <cell r="M91">
            <v>118830.6</v>
          </cell>
          <cell r="N91">
            <v>3.0813100000000002</v>
          </cell>
        </row>
        <row r="92">
          <cell r="L92">
            <v>119.07104</v>
          </cell>
          <cell r="M92">
            <v>119071.03999999999</v>
          </cell>
          <cell r="N92">
            <v>3.15</v>
          </cell>
        </row>
        <row r="93">
          <cell r="L93">
            <v>119.67213</v>
          </cell>
          <cell r="M93">
            <v>119672.12999999999</v>
          </cell>
          <cell r="N93">
            <v>2.94</v>
          </cell>
        </row>
        <row r="94">
          <cell r="L94">
            <v>120.03279000000001</v>
          </cell>
          <cell r="M94">
            <v>120032.79000000001</v>
          </cell>
          <cell r="N94">
            <v>3.12094</v>
          </cell>
        </row>
        <row r="95">
          <cell r="L95">
            <v>120.27321999999999</v>
          </cell>
          <cell r="M95">
            <v>120273.22</v>
          </cell>
          <cell r="N95">
            <v>3.06</v>
          </cell>
        </row>
        <row r="96">
          <cell r="L96">
            <v>120.87432</v>
          </cell>
          <cell r="M96">
            <v>120874.31999999999</v>
          </cell>
          <cell r="N96">
            <v>2.9609899999999998</v>
          </cell>
        </row>
        <row r="97">
          <cell r="L97">
            <v>121.23497</v>
          </cell>
          <cell r="M97">
            <v>121234.97</v>
          </cell>
          <cell r="N97">
            <v>3</v>
          </cell>
        </row>
        <row r="98">
          <cell r="L98">
            <v>121.47541</v>
          </cell>
          <cell r="M98">
            <v>121475.41</v>
          </cell>
          <cell r="N98">
            <v>3.14</v>
          </cell>
        </row>
        <row r="99">
          <cell r="L99">
            <v>122.13661</v>
          </cell>
          <cell r="M99">
            <v>122136.61</v>
          </cell>
          <cell r="N99">
            <v>3.04</v>
          </cell>
        </row>
        <row r="100">
          <cell r="L100">
            <v>122.43716000000001</v>
          </cell>
          <cell r="M100">
            <v>122437.16</v>
          </cell>
          <cell r="N100">
            <v>2.97</v>
          </cell>
        </row>
        <row r="101">
          <cell r="L101">
            <v>122.7377</v>
          </cell>
          <cell r="M101">
            <v>122737.7</v>
          </cell>
          <cell r="N101">
            <v>2.97</v>
          </cell>
        </row>
        <row r="102">
          <cell r="L102">
            <v>123.21858</v>
          </cell>
          <cell r="M102">
            <v>123218.58</v>
          </cell>
          <cell r="N102">
            <v>2.99</v>
          </cell>
        </row>
        <row r="103">
          <cell r="L103">
            <v>123.63934</v>
          </cell>
          <cell r="M103">
            <v>123639.34000000001</v>
          </cell>
          <cell r="N103">
            <v>3.16</v>
          </cell>
        </row>
        <row r="104">
          <cell r="L104">
            <v>124</v>
          </cell>
          <cell r="M104">
            <v>124000</v>
          </cell>
          <cell r="N104">
            <v>3.0404200000000001</v>
          </cell>
        </row>
        <row r="105">
          <cell r="L105">
            <v>124.81967</v>
          </cell>
          <cell r="M105">
            <v>124819.67</v>
          </cell>
          <cell r="N105">
            <v>3.0770200000000001</v>
          </cell>
        </row>
        <row r="106">
          <cell r="L106">
            <v>125.14754000000001</v>
          </cell>
          <cell r="M106">
            <v>125147.54000000001</v>
          </cell>
          <cell r="N106">
            <v>2.9739499999999999</v>
          </cell>
        </row>
        <row r="107">
          <cell r="L107">
            <v>125.63934</v>
          </cell>
          <cell r="M107">
            <v>125639.34000000001</v>
          </cell>
          <cell r="N107">
            <v>3.0429200000000001</v>
          </cell>
        </row>
        <row r="108">
          <cell r="L108">
            <v>126.45902</v>
          </cell>
          <cell r="M108">
            <v>126459.01999999999</v>
          </cell>
          <cell r="N108">
            <v>3.1804600000000001</v>
          </cell>
        </row>
        <row r="109">
          <cell r="L109">
            <v>126.78689</v>
          </cell>
          <cell r="M109">
            <v>126786.89</v>
          </cell>
          <cell r="N109">
            <v>3.0381499999999999</v>
          </cell>
        </row>
        <row r="110">
          <cell r="L110">
            <v>128.01639</v>
          </cell>
          <cell r="M110">
            <v>128016.39</v>
          </cell>
          <cell r="N110">
            <v>3.5349300000000001</v>
          </cell>
        </row>
        <row r="111">
          <cell r="L111">
            <v>128.42623</v>
          </cell>
          <cell r="M111">
            <v>128426.23000000001</v>
          </cell>
          <cell r="N111">
            <v>3.9203199999999998</v>
          </cell>
        </row>
        <row r="112">
          <cell r="L112">
            <v>129</v>
          </cell>
          <cell r="M112">
            <v>129000</v>
          </cell>
          <cell r="N112">
            <v>3.9</v>
          </cell>
        </row>
        <row r="113">
          <cell r="L113">
            <v>130.25581</v>
          </cell>
          <cell r="M113">
            <v>130255.81</v>
          </cell>
          <cell r="N113">
            <v>4.5571200000000003</v>
          </cell>
        </row>
        <row r="114">
          <cell r="L114">
            <v>130.81395000000001</v>
          </cell>
          <cell r="M114">
            <v>130813.95000000001</v>
          </cell>
          <cell r="N114">
            <v>4.67</v>
          </cell>
        </row>
        <row r="115">
          <cell r="L115">
            <v>131.79069999999999</v>
          </cell>
          <cell r="M115">
            <v>131790.69999999998</v>
          </cell>
          <cell r="N115">
            <v>4.79</v>
          </cell>
        </row>
        <row r="116">
          <cell r="L116">
            <v>132.62791000000001</v>
          </cell>
          <cell r="M116">
            <v>132627.91</v>
          </cell>
          <cell r="N116">
            <v>4.92</v>
          </cell>
        </row>
        <row r="117">
          <cell r="L117">
            <v>133.60464999999999</v>
          </cell>
          <cell r="M117">
            <v>133604.65</v>
          </cell>
          <cell r="N117">
            <v>4.96</v>
          </cell>
        </row>
        <row r="118">
          <cell r="L118">
            <v>135</v>
          </cell>
          <cell r="M118">
            <v>135000</v>
          </cell>
          <cell r="N118">
            <v>5.1622700000000004</v>
          </cell>
        </row>
        <row r="119">
          <cell r="L119">
            <v>136.82142999999999</v>
          </cell>
          <cell r="M119">
            <v>136821.43</v>
          </cell>
          <cell r="N119">
            <v>4.93</v>
          </cell>
        </row>
        <row r="120">
          <cell r="L120">
            <v>137.58036000000001</v>
          </cell>
          <cell r="M120">
            <v>137580.36000000002</v>
          </cell>
          <cell r="N120">
            <v>4.5881499999999997</v>
          </cell>
        </row>
        <row r="121">
          <cell r="L121">
            <v>138.64286000000001</v>
          </cell>
          <cell r="M121">
            <v>138642.86000000002</v>
          </cell>
          <cell r="N121">
            <v>4.8591899999999999</v>
          </cell>
        </row>
        <row r="122">
          <cell r="L122">
            <v>139.85713999999999</v>
          </cell>
          <cell r="M122">
            <v>139857.13999999998</v>
          </cell>
          <cell r="N122">
            <v>4.72</v>
          </cell>
        </row>
        <row r="123">
          <cell r="L123">
            <v>140.61607000000001</v>
          </cell>
          <cell r="M123">
            <v>140616.07</v>
          </cell>
          <cell r="N123">
            <v>4.8190499999999998</v>
          </cell>
        </row>
        <row r="124">
          <cell r="L124">
            <v>142.89286000000001</v>
          </cell>
          <cell r="M124">
            <v>142892.86000000002</v>
          </cell>
          <cell r="N124">
            <v>4.8976100000000002</v>
          </cell>
        </row>
        <row r="125">
          <cell r="L125">
            <v>144.10713999999999</v>
          </cell>
          <cell r="M125">
            <v>144107.13999999998</v>
          </cell>
          <cell r="N125">
            <v>4.7964099999999998</v>
          </cell>
        </row>
        <row r="126">
          <cell r="L126">
            <v>145.92857000000001</v>
          </cell>
          <cell r="M126">
            <v>145928.57</v>
          </cell>
          <cell r="N126">
            <v>5</v>
          </cell>
        </row>
        <row r="127">
          <cell r="L127">
            <v>147.14286000000001</v>
          </cell>
          <cell r="M127">
            <v>147142.86000000002</v>
          </cell>
          <cell r="N127">
            <v>4.7625200000000003</v>
          </cell>
        </row>
        <row r="128">
          <cell r="L128">
            <v>148.96429000000001</v>
          </cell>
          <cell r="M128">
            <v>148964.29</v>
          </cell>
          <cell r="N128">
            <v>4.9649999999999999</v>
          </cell>
        </row>
        <row r="129">
          <cell r="L129">
            <v>152</v>
          </cell>
          <cell r="M129">
            <v>152000</v>
          </cell>
          <cell r="N129">
            <v>5.21</v>
          </cell>
        </row>
        <row r="130">
          <cell r="L130">
            <v>153</v>
          </cell>
          <cell r="M130">
            <v>153000</v>
          </cell>
          <cell r="N130">
            <v>4.95</v>
          </cell>
        </row>
        <row r="131">
          <cell r="L131">
            <v>155</v>
          </cell>
          <cell r="M131">
            <v>155000</v>
          </cell>
          <cell r="N131">
            <v>4.95</v>
          </cell>
        </row>
        <row r="132">
          <cell r="L132">
            <v>156</v>
          </cell>
          <cell r="M132">
            <v>156000</v>
          </cell>
          <cell r="N132">
            <v>4.72</v>
          </cell>
        </row>
        <row r="133">
          <cell r="L133">
            <v>157</v>
          </cell>
          <cell r="M133">
            <v>157000</v>
          </cell>
          <cell r="N133">
            <v>4.7699999999999996</v>
          </cell>
        </row>
        <row r="134">
          <cell r="L134">
            <v>158</v>
          </cell>
          <cell r="M134">
            <v>158000</v>
          </cell>
          <cell r="N134">
            <v>5</v>
          </cell>
        </row>
        <row r="135">
          <cell r="L135">
            <v>159</v>
          </cell>
          <cell r="M135">
            <v>159000</v>
          </cell>
          <cell r="N135">
            <v>4.83</v>
          </cell>
        </row>
        <row r="136">
          <cell r="L136">
            <v>160</v>
          </cell>
          <cell r="M136">
            <v>160000</v>
          </cell>
          <cell r="N136">
            <v>4.29</v>
          </cell>
        </row>
        <row r="137">
          <cell r="L137">
            <v>161</v>
          </cell>
          <cell r="M137">
            <v>161000</v>
          </cell>
          <cell r="N137">
            <v>4.8899999999999997</v>
          </cell>
        </row>
        <row r="138">
          <cell r="L138">
            <v>162</v>
          </cell>
          <cell r="M138">
            <v>162000</v>
          </cell>
          <cell r="N138">
            <v>4.28</v>
          </cell>
        </row>
        <row r="139">
          <cell r="L139">
            <v>163</v>
          </cell>
          <cell r="M139">
            <v>163000</v>
          </cell>
          <cell r="N139">
            <v>4.43</v>
          </cell>
        </row>
        <row r="140">
          <cell r="L140">
            <v>164</v>
          </cell>
          <cell r="M140">
            <v>164000</v>
          </cell>
          <cell r="N140">
            <v>4.6399999999999997</v>
          </cell>
        </row>
        <row r="141">
          <cell r="L141">
            <v>165</v>
          </cell>
          <cell r="M141">
            <v>165000</v>
          </cell>
          <cell r="N141">
            <v>4.83</v>
          </cell>
        </row>
        <row r="142">
          <cell r="L142">
            <v>166</v>
          </cell>
          <cell r="M142">
            <v>166000</v>
          </cell>
          <cell r="N142">
            <v>4.5999999999999996</v>
          </cell>
        </row>
        <row r="143">
          <cell r="L143">
            <v>167</v>
          </cell>
          <cell r="M143">
            <v>167000</v>
          </cell>
          <cell r="N143">
            <v>4.88</v>
          </cell>
        </row>
        <row r="144">
          <cell r="L144">
            <v>168</v>
          </cell>
          <cell r="M144">
            <v>168000</v>
          </cell>
          <cell r="N144">
            <v>4.62</v>
          </cell>
        </row>
        <row r="145">
          <cell r="L145">
            <v>169</v>
          </cell>
          <cell r="M145">
            <v>169000</v>
          </cell>
          <cell r="N145">
            <v>4.6399999999999997</v>
          </cell>
        </row>
        <row r="146">
          <cell r="L146">
            <v>170</v>
          </cell>
          <cell r="M146">
            <v>170000</v>
          </cell>
          <cell r="N146">
            <v>4.67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1-A"/>
      <sheetName val="Car1-B"/>
      <sheetName val="RAZ"/>
    </sheetNames>
    <sheetDataSet>
      <sheetData sheetId="0"/>
      <sheetData sheetId="1">
        <row r="9">
          <cell r="A9" t="str">
            <v>229Th 1</v>
          </cell>
          <cell r="B9">
            <v>0</v>
          </cell>
          <cell r="C9">
            <v>30</v>
          </cell>
        </row>
        <row r="10">
          <cell r="A10" t="str">
            <v>TD 1</v>
          </cell>
          <cell r="B10">
            <v>2.3199999999999998</v>
          </cell>
          <cell r="C10">
            <v>0</v>
          </cell>
        </row>
        <row r="11">
          <cell r="A11" t="str">
            <v>TD 2</v>
          </cell>
          <cell r="B11">
            <v>1.2409999999999999E-2</v>
          </cell>
          <cell r="C11">
            <v>0</v>
          </cell>
        </row>
        <row r="12">
          <cell r="A12" t="str">
            <v>Tt 1</v>
          </cell>
          <cell r="B12">
            <v>3.4599999999999999E-2</v>
          </cell>
          <cell r="C12">
            <v>2259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O-13C-time+MD95"/>
      <sheetName val="13C-DO12"/>
      <sheetName val="DO-ageG"/>
      <sheetName val="DO-age"/>
      <sheetName val="13C-GRIP+Hulu (2)"/>
      <sheetName val="13C-GRIP+Hulu"/>
      <sheetName val="GR-time"/>
      <sheetName val="Temp. reconst"/>
      <sheetName val="GR-curve-SIMS"/>
      <sheetName val="Iso-GR-curve"/>
      <sheetName val="d13C-paleomag"/>
      <sheetName val="Photo"/>
      <sheetName val="0-C"/>
      <sheetName val="data-final-last"/>
      <sheetName val="Vil9SIMS-DO12"/>
      <sheetName val="data-final (P)"/>
      <sheetName val="13C-GRIP"/>
      <sheetName val="13C-GISP2"/>
      <sheetName val="18O-GISP2"/>
      <sheetName val="18O-13C-time (4)"/>
      <sheetName val="GR"/>
      <sheetName val="13C-GR"/>
      <sheetName val="GRIP-GISP"/>
      <sheetName val="iso-cm"/>
      <sheetName val="CO-cm"/>
      <sheetName val="data-final"/>
      <sheetName val="Fluo AB"/>
      <sheetName val="cm-D2-D3"/>
      <sheetName val="table calc T"/>
      <sheetName val="calc T"/>
      <sheetName val="equilO-C"/>
      <sheetName val="equil-OC-total (2)"/>
      <sheetName val="equil-OC-afterD4"/>
      <sheetName val="fig 5 - equil"/>
      <sheetName val="equil-OC-total"/>
      <sheetName val="d3-d4-iso"/>
      <sheetName val="data-final (d2-3)"/>
      <sheetName val="data-ordre"/>
      <sheetName val="Hulu"/>
      <sheetName val="MD95"/>
      <sheetName val="DSDP609"/>
      <sheetName val="SPECMAP"/>
      <sheetName val="GISP2+Blunier"/>
      <sheetName val="jafna-ss09-sea"/>
      <sheetName val="GRIP-d18O"/>
      <sheetName val="Vil1iso"/>
      <sheetName val="Vil4 (2)"/>
      <sheetName val="Vil#1B"/>
      <sheetName val="Vil#1A"/>
      <sheetName val="Vil1-top"/>
      <sheetName val="Vil4"/>
      <sheetName val="Vil5"/>
      <sheetName val="GR-curve"/>
      <sheetName val="Graph2"/>
      <sheetName val="data-final-last_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8">
          <cell r="L8">
            <v>0</v>
          </cell>
          <cell r="N8">
            <v>3.12</v>
          </cell>
        </row>
        <row r="9">
          <cell r="L9">
            <v>0.85714000000000001</v>
          </cell>
          <cell r="M9">
            <v>857.14</v>
          </cell>
          <cell r="N9">
            <v>3.21</v>
          </cell>
        </row>
        <row r="10">
          <cell r="L10">
            <v>1.2857099999999999</v>
          </cell>
          <cell r="M10">
            <v>1285.7099999999998</v>
          </cell>
          <cell r="N10">
            <v>3.05</v>
          </cell>
        </row>
        <row r="11">
          <cell r="L11">
            <v>1.7142900000000001</v>
          </cell>
          <cell r="M11">
            <v>1714.2900000000002</v>
          </cell>
          <cell r="N11">
            <v>3.03</v>
          </cell>
        </row>
        <row r="12">
          <cell r="L12">
            <v>2.1428600000000002</v>
          </cell>
          <cell r="M12">
            <v>2142.86</v>
          </cell>
          <cell r="N12">
            <v>2.97</v>
          </cell>
        </row>
        <row r="13">
          <cell r="L13">
            <v>2.5714299999999999</v>
          </cell>
          <cell r="M13">
            <v>2571.4299999999998</v>
          </cell>
          <cell r="N13">
            <v>3.07</v>
          </cell>
        </row>
        <row r="14">
          <cell r="L14">
            <v>3</v>
          </cell>
          <cell r="M14">
            <v>3000</v>
          </cell>
          <cell r="N14">
            <v>2.9649999999999999</v>
          </cell>
        </row>
        <row r="15">
          <cell r="L15">
            <v>3.4285700000000001</v>
          </cell>
          <cell r="M15">
            <v>3428.57</v>
          </cell>
          <cell r="N15">
            <v>2.79</v>
          </cell>
        </row>
        <row r="16">
          <cell r="L16">
            <v>4.2857099999999999</v>
          </cell>
          <cell r="M16">
            <v>4285.71</v>
          </cell>
          <cell r="N16">
            <v>2.97</v>
          </cell>
        </row>
        <row r="17">
          <cell r="L17">
            <v>6</v>
          </cell>
          <cell r="M17">
            <v>6000</v>
          </cell>
          <cell r="N17">
            <v>2.97</v>
          </cell>
        </row>
        <row r="18">
          <cell r="L18">
            <v>6.8571400000000002</v>
          </cell>
          <cell r="M18">
            <v>6857.14</v>
          </cell>
          <cell r="N18">
            <v>2.97</v>
          </cell>
        </row>
        <row r="19">
          <cell r="L19">
            <v>7.7142900000000001</v>
          </cell>
          <cell r="M19">
            <v>7714.29</v>
          </cell>
          <cell r="N19">
            <v>2.84</v>
          </cell>
        </row>
        <row r="20">
          <cell r="L20">
            <v>8.5714299999999994</v>
          </cell>
          <cell r="M20">
            <v>8571.43</v>
          </cell>
          <cell r="N20">
            <v>2.95</v>
          </cell>
        </row>
        <row r="21">
          <cell r="L21">
            <v>9.4285700000000006</v>
          </cell>
          <cell r="M21">
            <v>9428.57</v>
          </cell>
          <cell r="N21">
            <v>3.24</v>
          </cell>
        </row>
        <row r="22">
          <cell r="L22">
            <v>10.28571</v>
          </cell>
          <cell r="M22">
            <v>10285.709999999999</v>
          </cell>
          <cell r="N22">
            <v>3.97</v>
          </cell>
        </row>
        <row r="23">
          <cell r="L23">
            <v>11.142860000000001</v>
          </cell>
          <cell r="M23">
            <v>11142.86</v>
          </cell>
          <cell r="N23">
            <v>3.69</v>
          </cell>
        </row>
        <row r="24">
          <cell r="L24">
            <v>12</v>
          </cell>
          <cell r="M24">
            <v>12000</v>
          </cell>
          <cell r="N24">
            <v>3.58</v>
          </cell>
        </row>
        <row r="25">
          <cell r="L25">
            <v>14.33333</v>
          </cell>
          <cell r="M25">
            <v>14333.33</v>
          </cell>
          <cell r="N25">
            <v>3.76</v>
          </cell>
        </row>
        <row r="26">
          <cell r="L26">
            <v>16.66667</v>
          </cell>
          <cell r="M26">
            <v>16666.669999999998</v>
          </cell>
          <cell r="N26">
            <v>4.34</v>
          </cell>
        </row>
        <row r="27">
          <cell r="L27">
            <v>19</v>
          </cell>
          <cell r="M27">
            <v>19000</v>
          </cell>
          <cell r="N27">
            <v>4.9400000000000004</v>
          </cell>
        </row>
        <row r="28">
          <cell r="L28">
            <v>20.2</v>
          </cell>
          <cell r="M28">
            <v>20200</v>
          </cell>
          <cell r="N28">
            <v>4.8</v>
          </cell>
        </row>
        <row r="29">
          <cell r="L29">
            <v>21.4</v>
          </cell>
          <cell r="M29">
            <v>21400</v>
          </cell>
          <cell r="N29">
            <v>4.9400000000000004</v>
          </cell>
        </row>
        <row r="30">
          <cell r="L30">
            <v>22.6</v>
          </cell>
          <cell r="M30">
            <v>22600</v>
          </cell>
          <cell r="N30">
            <v>4.91</v>
          </cell>
        </row>
        <row r="31">
          <cell r="L31">
            <v>23.8</v>
          </cell>
          <cell r="M31">
            <v>23800</v>
          </cell>
          <cell r="N31">
            <v>4.79</v>
          </cell>
        </row>
        <row r="32">
          <cell r="L32">
            <v>25</v>
          </cell>
          <cell r="M32">
            <v>25000</v>
          </cell>
          <cell r="N32">
            <v>4.67</v>
          </cell>
        </row>
        <row r="33">
          <cell r="L33">
            <v>28.79888</v>
          </cell>
          <cell r="M33">
            <v>28798.880000000001</v>
          </cell>
          <cell r="N33">
            <v>4.7699999999999996</v>
          </cell>
        </row>
        <row r="34">
          <cell r="L34">
            <v>30.698319999999999</v>
          </cell>
          <cell r="M34">
            <v>30698.32</v>
          </cell>
          <cell r="N34">
            <v>4.22</v>
          </cell>
        </row>
        <row r="35">
          <cell r="L35">
            <v>36.206699999999998</v>
          </cell>
          <cell r="M35">
            <v>36206.699999999997</v>
          </cell>
          <cell r="N35">
            <v>4.43</v>
          </cell>
        </row>
        <row r="36">
          <cell r="L36">
            <v>38.10615</v>
          </cell>
          <cell r="M36">
            <v>38106.15</v>
          </cell>
          <cell r="N36">
            <v>4.4400000000000004</v>
          </cell>
        </row>
        <row r="37">
          <cell r="L37">
            <v>40.005589999999998</v>
          </cell>
          <cell r="M37">
            <v>40005.589999999997</v>
          </cell>
          <cell r="N37">
            <v>4.58</v>
          </cell>
        </row>
        <row r="38">
          <cell r="L38">
            <v>41.905029999999996</v>
          </cell>
          <cell r="M38">
            <v>41905.03</v>
          </cell>
          <cell r="N38">
            <v>4.51</v>
          </cell>
        </row>
        <row r="39">
          <cell r="L39">
            <v>43.804470000000002</v>
          </cell>
          <cell r="M39">
            <v>43804.47</v>
          </cell>
          <cell r="N39">
            <v>4.54</v>
          </cell>
        </row>
        <row r="40">
          <cell r="L40">
            <v>45.70391</v>
          </cell>
          <cell r="M40">
            <v>45703.91</v>
          </cell>
          <cell r="N40">
            <v>4.41</v>
          </cell>
        </row>
        <row r="41">
          <cell r="L41">
            <v>47.603349999999999</v>
          </cell>
          <cell r="M41">
            <v>47603.35</v>
          </cell>
          <cell r="N41">
            <v>4.3499999999999996</v>
          </cell>
        </row>
        <row r="42">
          <cell r="L42">
            <v>49.502789999999997</v>
          </cell>
          <cell r="M42">
            <v>49502.79</v>
          </cell>
          <cell r="N42">
            <v>4.49</v>
          </cell>
        </row>
        <row r="43">
          <cell r="L43">
            <v>51.402230000000003</v>
          </cell>
          <cell r="M43">
            <v>51402.23</v>
          </cell>
          <cell r="N43">
            <v>4.13</v>
          </cell>
        </row>
        <row r="44">
          <cell r="L44">
            <v>53.301679999999998</v>
          </cell>
          <cell r="M44">
            <v>53301.68</v>
          </cell>
          <cell r="N44">
            <v>4.3499999999999996</v>
          </cell>
        </row>
        <row r="45">
          <cell r="L45">
            <v>55.201120000000003</v>
          </cell>
          <cell r="M45">
            <v>55201.120000000003</v>
          </cell>
          <cell r="N45">
            <v>4.5199999999999996</v>
          </cell>
        </row>
        <row r="46">
          <cell r="L46">
            <v>57.100560000000002</v>
          </cell>
          <cell r="M46">
            <v>57100.560000000005</v>
          </cell>
          <cell r="N46">
            <v>4.3499999999999996</v>
          </cell>
        </row>
        <row r="47">
          <cell r="L47">
            <v>59</v>
          </cell>
          <cell r="M47">
            <v>59000</v>
          </cell>
          <cell r="N47">
            <v>4.21</v>
          </cell>
        </row>
        <row r="48">
          <cell r="L48">
            <v>60.4</v>
          </cell>
          <cell r="M48">
            <v>60400</v>
          </cell>
          <cell r="N48">
            <v>4.32</v>
          </cell>
        </row>
        <row r="49">
          <cell r="L49">
            <v>63.2</v>
          </cell>
          <cell r="M49">
            <v>63200</v>
          </cell>
          <cell r="N49">
            <v>4.29</v>
          </cell>
        </row>
        <row r="50">
          <cell r="L50">
            <v>64.599999999999994</v>
          </cell>
          <cell r="M50">
            <v>64599.999999999993</v>
          </cell>
          <cell r="N50">
            <v>4.3</v>
          </cell>
        </row>
        <row r="51">
          <cell r="L51">
            <v>66</v>
          </cell>
          <cell r="M51">
            <v>66000</v>
          </cell>
          <cell r="N51">
            <v>4.3099999999999996</v>
          </cell>
        </row>
        <row r="52">
          <cell r="L52">
            <v>67.400000000000006</v>
          </cell>
          <cell r="M52">
            <v>67400</v>
          </cell>
          <cell r="N52">
            <v>4.26</v>
          </cell>
        </row>
        <row r="53">
          <cell r="L53">
            <v>68.8</v>
          </cell>
          <cell r="M53">
            <v>68800</v>
          </cell>
          <cell r="N53">
            <v>4.58</v>
          </cell>
        </row>
        <row r="54">
          <cell r="L54">
            <v>69.22</v>
          </cell>
          <cell r="M54">
            <v>69220</v>
          </cell>
          <cell r="N54">
            <v>4.32</v>
          </cell>
        </row>
        <row r="55">
          <cell r="L55">
            <v>70.2</v>
          </cell>
          <cell r="M55">
            <v>70200</v>
          </cell>
          <cell r="N55">
            <v>4.2</v>
          </cell>
        </row>
        <row r="56">
          <cell r="L56">
            <v>71.599999999999994</v>
          </cell>
          <cell r="M56">
            <v>71600</v>
          </cell>
          <cell r="N56">
            <v>4.21</v>
          </cell>
        </row>
        <row r="57">
          <cell r="L57">
            <v>73</v>
          </cell>
          <cell r="M57">
            <v>73000</v>
          </cell>
          <cell r="N57">
            <v>3.95</v>
          </cell>
        </row>
        <row r="58">
          <cell r="L58">
            <v>77.230770000000007</v>
          </cell>
          <cell r="M58">
            <v>77230.77</v>
          </cell>
          <cell r="N58">
            <v>3.77</v>
          </cell>
        </row>
        <row r="59">
          <cell r="L59">
            <v>81.038460000000001</v>
          </cell>
          <cell r="M59">
            <v>81038.460000000006</v>
          </cell>
          <cell r="N59">
            <v>3.61</v>
          </cell>
        </row>
        <row r="60">
          <cell r="L60">
            <v>86.538460000000001</v>
          </cell>
          <cell r="M60">
            <v>86538.46</v>
          </cell>
          <cell r="N60">
            <v>3.98</v>
          </cell>
        </row>
        <row r="61">
          <cell r="L61">
            <v>90.769229999999993</v>
          </cell>
          <cell r="M61">
            <v>90769.23</v>
          </cell>
          <cell r="N61">
            <v>4.0999999999999996</v>
          </cell>
        </row>
        <row r="62">
          <cell r="L62">
            <v>95</v>
          </cell>
          <cell r="M62">
            <v>95000</v>
          </cell>
          <cell r="N62">
            <v>3.89011</v>
          </cell>
        </row>
        <row r="63">
          <cell r="L63">
            <v>99.44444</v>
          </cell>
          <cell r="M63">
            <v>99444.44</v>
          </cell>
          <cell r="N63">
            <v>3.9142600000000001</v>
          </cell>
        </row>
        <row r="64">
          <cell r="L64">
            <v>103.88889</v>
          </cell>
          <cell r="M64">
            <v>103888.89</v>
          </cell>
          <cell r="N64">
            <v>3.8645999999999998</v>
          </cell>
        </row>
        <row r="65">
          <cell r="L65">
            <v>105</v>
          </cell>
          <cell r="M65">
            <v>105000</v>
          </cell>
          <cell r="N65">
            <v>3.99</v>
          </cell>
        </row>
        <row r="66">
          <cell r="L66">
            <v>105.73469</v>
          </cell>
          <cell r="M66">
            <v>105734.69</v>
          </cell>
          <cell r="N66">
            <v>3.99</v>
          </cell>
        </row>
        <row r="67">
          <cell r="L67">
            <v>106.22449</v>
          </cell>
          <cell r="M67">
            <v>106224.49</v>
          </cell>
          <cell r="N67">
            <v>3.7</v>
          </cell>
        </row>
        <row r="68">
          <cell r="L68">
            <v>106.55101999999999</v>
          </cell>
          <cell r="M68">
            <v>106551.01999999999</v>
          </cell>
          <cell r="N68">
            <v>3.87</v>
          </cell>
        </row>
        <row r="69">
          <cell r="L69">
            <v>107.28570999999999</v>
          </cell>
          <cell r="M69">
            <v>107285.70999999999</v>
          </cell>
          <cell r="N69">
            <v>4.09</v>
          </cell>
        </row>
        <row r="70">
          <cell r="L70">
            <v>107.85714</v>
          </cell>
          <cell r="M70">
            <v>107857.14</v>
          </cell>
          <cell r="N70">
            <v>4.0199999999999996</v>
          </cell>
        </row>
        <row r="71">
          <cell r="L71">
            <v>108.10204</v>
          </cell>
          <cell r="M71">
            <v>108102.04000000001</v>
          </cell>
          <cell r="N71">
            <v>4.04352</v>
          </cell>
        </row>
        <row r="72">
          <cell r="L72">
            <v>108.91837</v>
          </cell>
          <cell r="M72">
            <v>108918.37</v>
          </cell>
          <cell r="N72">
            <v>3.72</v>
          </cell>
        </row>
        <row r="73">
          <cell r="L73">
            <v>109.4898</v>
          </cell>
          <cell r="M73">
            <v>109489.8</v>
          </cell>
          <cell r="N73">
            <v>3.85453</v>
          </cell>
        </row>
        <row r="74">
          <cell r="L74">
            <v>109.73469</v>
          </cell>
          <cell r="M74">
            <v>109734.69</v>
          </cell>
          <cell r="N74">
            <v>3.91</v>
          </cell>
        </row>
        <row r="75">
          <cell r="L75">
            <v>110.55101999999999</v>
          </cell>
          <cell r="M75">
            <v>110551.01999999999</v>
          </cell>
          <cell r="N75">
            <v>3.6265900000000002</v>
          </cell>
        </row>
        <row r="76">
          <cell r="L76">
            <v>111.12245</v>
          </cell>
          <cell r="M76">
            <v>111122.45</v>
          </cell>
          <cell r="N76">
            <v>3.74</v>
          </cell>
        </row>
        <row r="77">
          <cell r="L77">
            <v>111.36735</v>
          </cell>
          <cell r="M77">
            <v>111367.35</v>
          </cell>
          <cell r="N77">
            <v>3.63</v>
          </cell>
        </row>
        <row r="78">
          <cell r="L78">
            <v>112.18367000000001</v>
          </cell>
          <cell r="M78">
            <v>112183.67000000001</v>
          </cell>
          <cell r="N78">
            <v>3.4784799999999998</v>
          </cell>
        </row>
        <row r="79">
          <cell r="L79">
            <v>113</v>
          </cell>
          <cell r="M79">
            <v>113000</v>
          </cell>
          <cell r="N79">
            <v>3.4456899999999999</v>
          </cell>
        </row>
        <row r="80">
          <cell r="L80">
            <v>114.02186</v>
          </cell>
          <cell r="M80">
            <v>114021.86</v>
          </cell>
          <cell r="N80">
            <v>3.3471199999999999</v>
          </cell>
        </row>
        <row r="81">
          <cell r="L81">
            <v>114.20219</v>
          </cell>
          <cell r="M81">
            <v>114202.19</v>
          </cell>
          <cell r="N81">
            <v>3.50251</v>
          </cell>
        </row>
        <row r="82">
          <cell r="L82">
            <v>114.80328</v>
          </cell>
          <cell r="M82">
            <v>114803.28</v>
          </cell>
          <cell r="N82">
            <v>3.36917</v>
          </cell>
        </row>
        <row r="83">
          <cell r="L83">
            <v>115.22404</v>
          </cell>
          <cell r="M83">
            <v>115224.04000000001</v>
          </cell>
          <cell r="N83">
            <v>3.35975</v>
          </cell>
        </row>
        <row r="84">
          <cell r="L84">
            <v>115.34426000000001</v>
          </cell>
          <cell r="M84">
            <v>115344.26000000001</v>
          </cell>
          <cell r="N84">
            <v>3.4226299999999998</v>
          </cell>
        </row>
        <row r="85">
          <cell r="L85">
            <v>116.42623</v>
          </cell>
          <cell r="M85">
            <v>116426.23000000001</v>
          </cell>
          <cell r="N85">
            <v>3.2290100000000002</v>
          </cell>
        </row>
        <row r="86">
          <cell r="L86">
            <v>116.72678000000001</v>
          </cell>
          <cell r="M86">
            <v>116726.78</v>
          </cell>
          <cell r="N86">
            <v>3.2405499999999998</v>
          </cell>
        </row>
        <row r="87">
          <cell r="L87">
            <v>117.32787</v>
          </cell>
          <cell r="M87">
            <v>117327.87000000001</v>
          </cell>
          <cell r="N87">
            <v>3.21</v>
          </cell>
        </row>
        <row r="88">
          <cell r="L88">
            <v>117.62842000000001</v>
          </cell>
          <cell r="M88">
            <v>117628.42000000001</v>
          </cell>
          <cell r="N88">
            <v>3.2479</v>
          </cell>
        </row>
        <row r="89">
          <cell r="L89">
            <v>117.92896</v>
          </cell>
          <cell r="M89">
            <v>117928.96000000001</v>
          </cell>
          <cell r="N89">
            <v>3.21</v>
          </cell>
        </row>
        <row r="90">
          <cell r="L90">
            <v>118.53005</v>
          </cell>
          <cell r="M90">
            <v>118530.05</v>
          </cell>
          <cell r="N90">
            <v>3.1</v>
          </cell>
        </row>
        <row r="91">
          <cell r="L91">
            <v>118.8306</v>
          </cell>
          <cell r="M91">
            <v>118830.6</v>
          </cell>
          <cell r="N91">
            <v>3.0813100000000002</v>
          </cell>
        </row>
        <row r="92">
          <cell r="L92">
            <v>119.07104</v>
          </cell>
          <cell r="M92">
            <v>119071.03999999999</v>
          </cell>
          <cell r="N92">
            <v>3.15</v>
          </cell>
        </row>
        <row r="93">
          <cell r="L93">
            <v>119.67213</v>
          </cell>
          <cell r="M93">
            <v>119672.12999999999</v>
          </cell>
          <cell r="N93">
            <v>2.94</v>
          </cell>
        </row>
        <row r="94">
          <cell r="L94">
            <v>120.03279000000001</v>
          </cell>
          <cell r="M94">
            <v>120032.79000000001</v>
          </cell>
          <cell r="N94">
            <v>3.12094</v>
          </cell>
        </row>
        <row r="95">
          <cell r="L95">
            <v>120.27321999999999</v>
          </cell>
          <cell r="M95">
            <v>120273.22</v>
          </cell>
          <cell r="N95">
            <v>3.06</v>
          </cell>
        </row>
        <row r="96">
          <cell r="L96">
            <v>120.87432</v>
          </cell>
          <cell r="M96">
            <v>120874.31999999999</v>
          </cell>
          <cell r="N96">
            <v>2.9609899999999998</v>
          </cell>
        </row>
        <row r="97">
          <cell r="L97">
            <v>121.23497</v>
          </cell>
          <cell r="M97">
            <v>121234.97</v>
          </cell>
          <cell r="N97">
            <v>3</v>
          </cell>
        </row>
        <row r="98">
          <cell r="L98">
            <v>121.47541</v>
          </cell>
          <cell r="M98">
            <v>121475.41</v>
          </cell>
          <cell r="N98">
            <v>3.14</v>
          </cell>
        </row>
        <row r="99">
          <cell r="L99">
            <v>122.13661</v>
          </cell>
          <cell r="M99">
            <v>122136.61</v>
          </cell>
          <cell r="N99">
            <v>3.04</v>
          </cell>
        </row>
        <row r="100">
          <cell r="L100">
            <v>122.43716000000001</v>
          </cell>
          <cell r="M100">
            <v>122437.16</v>
          </cell>
          <cell r="N100">
            <v>2.97</v>
          </cell>
        </row>
        <row r="101">
          <cell r="L101">
            <v>122.7377</v>
          </cell>
          <cell r="M101">
            <v>122737.7</v>
          </cell>
          <cell r="N101">
            <v>2.97</v>
          </cell>
        </row>
        <row r="102">
          <cell r="L102">
            <v>123.21858</v>
          </cell>
          <cell r="M102">
            <v>123218.58</v>
          </cell>
          <cell r="N102">
            <v>2.99</v>
          </cell>
        </row>
        <row r="103">
          <cell r="L103">
            <v>123.63934</v>
          </cell>
          <cell r="M103">
            <v>123639.34000000001</v>
          </cell>
          <cell r="N103">
            <v>3.16</v>
          </cell>
        </row>
        <row r="104">
          <cell r="L104">
            <v>124</v>
          </cell>
          <cell r="M104">
            <v>124000</v>
          </cell>
          <cell r="N104">
            <v>3.0404200000000001</v>
          </cell>
        </row>
        <row r="105">
          <cell r="L105">
            <v>124.81967</v>
          </cell>
          <cell r="M105">
            <v>124819.67</v>
          </cell>
          <cell r="N105">
            <v>3.0770200000000001</v>
          </cell>
        </row>
        <row r="106">
          <cell r="L106">
            <v>125.14754000000001</v>
          </cell>
          <cell r="M106">
            <v>125147.54000000001</v>
          </cell>
          <cell r="N106">
            <v>2.9739499999999999</v>
          </cell>
        </row>
        <row r="107">
          <cell r="L107">
            <v>125.63934</v>
          </cell>
          <cell r="M107">
            <v>125639.34000000001</v>
          </cell>
          <cell r="N107">
            <v>3.0429200000000001</v>
          </cell>
        </row>
        <row r="108">
          <cell r="L108">
            <v>126.45902</v>
          </cell>
          <cell r="M108">
            <v>126459.01999999999</v>
          </cell>
          <cell r="N108">
            <v>3.1804600000000001</v>
          </cell>
        </row>
        <row r="109">
          <cell r="L109">
            <v>126.78689</v>
          </cell>
          <cell r="M109">
            <v>126786.89</v>
          </cell>
          <cell r="N109">
            <v>3.0381499999999999</v>
          </cell>
        </row>
        <row r="110">
          <cell r="L110">
            <v>128.01639</v>
          </cell>
          <cell r="M110">
            <v>128016.39</v>
          </cell>
          <cell r="N110">
            <v>3.5349300000000001</v>
          </cell>
        </row>
        <row r="111">
          <cell r="L111">
            <v>128.42623</v>
          </cell>
          <cell r="M111">
            <v>128426.23000000001</v>
          </cell>
          <cell r="N111">
            <v>3.9203199999999998</v>
          </cell>
        </row>
        <row r="112">
          <cell r="L112">
            <v>129</v>
          </cell>
          <cell r="M112">
            <v>129000</v>
          </cell>
          <cell r="N112">
            <v>3.9</v>
          </cell>
        </row>
        <row r="113">
          <cell r="L113">
            <v>130.25581</v>
          </cell>
          <cell r="M113">
            <v>130255.81</v>
          </cell>
          <cell r="N113">
            <v>4.5571200000000003</v>
          </cell>
        </row>
        <row r="114">
          <cell r="L114">
            <v>130.81395000000001</v>
          </cell>
          <cell r="M114">
            <v>130813.95000000001</v>
          </cell>
          <cell r="N114">
            <v>4.67</v>
          </cell>
        </row>
        <row r="115">
          <cell r="L115">
            <v>131.79069999999999</v>
          </cell>
          <cell r="M115">
            <v>131790.69999999998</v>
          </cell>
          <cell r="N115">
            <v>4.79</v>
          </cell>
        </row>
        <row r="116">
          <cell r="L116">
            <v>132.62791000000001</v>
          </cell>
          <cell r="M116">
            <v>132627.91</v>
          </cell>
          <cell r="N116">
            <v>4.92</v>
          </cell>
        </row>
        <row r="117">
          <cell r="L117">
            <v>133.60464999999999</v>
          </cell>
          <cell r="M117">
            <v>133604.65</v>
          </cell>
          <cell r="N117">
            <v>4.96</v>
          </cell>
        </row>
        <row r="118">
          <cell r="L118">
            <v>135</v>
          </cell>
          <cell r="M118">
            <v>135000</v>
          </cell>
          <cell r="N118">
            <v>5.1622700000000004</v>
          </cell>
        </row>
        <row r="119">
          <cell r="L119">
            <v>136.82142999999999</v>
          </cell>
          <cell r="M119">
            <v>136821.43</v>
          </cell>
          <cell r="N119">
            <v>4.93</v>
          </cell>
        </row>
        <row r="120">
          <cell r="L120">
            <v>137.58036000000001</v>
          </cell>
          <cell r="M120">
            <v>137580.36000000002</v>
          </cell>
          <cell r="N120">
            <v>4.5881499999999997</v>
          </cell>
        </row>
        <row r="121">
          <cell r="L121">
            <v>138.64286000000001</v>
          </cell>
          <cell r="M121">
            <v>138642.86000000002</v>
          </cell>
          <cell r="N121">
            <v>4.8591899999999999</v>
          </cell>
        </row>
        <row r="122">
          <cell r="L122">
            <v>139.85713999999999</v>
          </cell>
          <cell r="M122">
            <v>139857.13999999998</v>
          </cell>
          <cell r="N122">
            <v>4.72</v>
          </cell>
        </row>
        <row r="123">
          <cell r="L123">
            <v>140.61607000000001</v>
          </cell>
          <cell r="M123">
            <v>140616.07</v>
          </cell>
          <cell r="N123">
            <v>4.8190499999999998</v>
          </cell>
        </row>
        <row r="124">
          <cell r="L124">
            <v>142.89286000000001</v>
          </cell>
          <cell r="M124">
            <v>142892.86000000002</v>
          </cell>
          <cell r="N124">
            <v>4.8976100000000002</v>
          </cell>
        </row>
        <row r="125">
          <cell r="L125">
            <v>144.10713999999999</v>
          </cell>
          <cell r="M125">
            <v>144107.13999999998</v>
          </cell>
          <cell r="N125">
            <v>4.7964099999999998</v>
          </cell>
        </row>
        <row r="126">
          <cell r="L126">
            <v>145.92857000000001</v>
          </cell>
          <cell r="M126">
            <v>145928.57</v>
          </cell>
          <cell r="N126">
            <v>5</v>
          </cell>
        </row>
        <row r="127">
          <cell r="L127">
            <v>147.14286000000001</v>
          </cell>
          <cell r="M127">
            <v>147142.86000000002</v>
          </cell>
          <cell r="N127">
            <v>4.7625200000000003</v>
          </cell>
        </row>
        <row r="128">
          <cell r="L128">
            <v>148.96429000000001</v>
          </cell>
          <cell r="M128">
            <v>148964.29</v>
          </cell>
          <cell r="N128">
            <v>4.9649999999999999</v>
          </cell>
        </row>
        <row r="129">
          <cell r="L129">
            <v>152</v>
          </cell>
          <cell r="M129">
            <v>152000</v>
          </cell>
          <cell r="N129">
            <v>5.21</v>
          </cell>
        </row>
        <row r="130">
          <cell r="L130">
            <v>153</v>
          </cell>
          <cell r="M130">
            <v>153000</v>
          </cell>
          <cell r="N130">
            <v>4.95</v>
          </cell>
        </row>
        <row r="131">
          <cell r="L131">
            <v>155</v>
          </cell>
          <cell r="M131">
            <v>155000</v>
          </cell>
          <cell r="N131">
            <v>4.95</v>
          </cell>
        </row>
        <row r="132">
          <cell r="L132">
            <v>156</v>
          </cell>
          <cell r="M132">
            <v>156000</v>
          </cell>
          <cell r="N132">
            <v>4.72</v>
          </cell>
        </row>
        <row r="133">
          <cell r="L133">
            <v>157</v>
          </cell>
          <cell r="M133">
            <v>157000</v>
          </cell>
          <cell r="N133">
            <v>4.7699999999999996</v>
          </cell>
        </row>
        <row r="134">
          <cell r="L134">
            <v>158</v>
          </cell>
          <cell r="M134">
            <v>158000</v>
          </cell>
          <cell r="N134">
            <v>5</v>
          </cell>
        </row>
        <row r="135">
          <cell r="L135">
            <v>159</v>
          </cell>
          <cell r="M135">
            <v>159000</v>
          </cell>
          <cell r="N135">
            <v>4.83</v>
          </cell>
        </row>
        <row r="136">
          <cell r="L136">
            <v>160</v>
          </cell>
          <cell r="M136">
            <v>160000</v>
          </cell>
          <cell r="N136">
            <v>4.29</v>
          </cell>
        </row>
        <row r="137">
          <cell r="L137">
            <v>161</v>
          </cell>
          <cell r="M137">
            <v>161000</v>
          </cell>
          <cell r="N137">
            <v>4.8899999999999997</v>
          </cell>
        </row>
        <row r="138">
          <cell r="L138">
            <v>162</v>
          </cell>
          <cell r="M138">
            <v>162000</v>
          </cell>
          <cell r="N138">
            <v>4.28</v>
          </cell>
        </row>
        <row r="139">
          <cell r="L139">
            <v>163</v>
          </cell>
          <cell r="M139">
            <v>163000</v>
          </cell>
          <cell r="N139">
            <v>4.43</v>
          </cell>
        </row>
        <row r="140">
          <cell r="L140">
            <v>164</v>
          </cell>
          <cell r="M140">
            <v>164000</v>
          </cell>
          <cell r="N140">
            <v>4.6399999999999997</v>
          </cell>
        </row>
        <row r="141">
          <cell r="L141">
            <v>165</v>
          </cell>
          <cell r="M141">
            <v>165000</v>
          </cell>
          <cell r="N141">
            <v>4.83</v>
          </cell>
        </row>
        <row r="142">
          <cell r="L142">
            <v>166</v>
          </cell>
          <cell r="M142">
            <v>166000</v>
          </cell>
          <cell r="N142">
            <v>4.5999999999999996</v>
          </cell>
        </row>
        <row r="143">
          <cell r="L143">
            <v>167</v>
          </cell>
          <cell r="M143">
            <v>167000</v>
          </cell>
          <cell r="N143">
            <v>4.88</v>
          </cell>
        </row>
        <row r="144">
          <cell r="L144">
            <v>168</v>
          </cell>
          <cell r="M144">
            <v>168000</v>
          </cell>
          <cell r="N144">
            <v>4.62</v>
          </cell>
        </row>
        <row r="145">
          <cell r="L145">
            <v>169</v>
          </cell>
          <cell r="M145">
            <v>169000</v>
          </cell>
          <cell r="N145">
            <v>4.6399999999999997</v>
          </cell>
        </row>
        <row r="146">
          <cell r="L146">
            <v>170</v>
          </cell>
          <cell r="M146">
            <v>170000</v>
          </cell>
          <cell r="N146">
            <v>4.67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T55"/>
  <sheetViews>
    <sheetView tabSelected="1" topLeftCell="AF4" zoomScale="120" workbookViewId="0">
      <selection activeCell="AK39" sqref="AK39"/>
    </sheetView>
  </sheetViews>
  <sheetFormatPr baseColWidth="10" defaultColWidth="10.28515625" defaultRowHeight="12.75" x14ac:dyDescent="0.2"/>
  <cols>
    <col min="1" max="1" width="13.85546875" style="41" customWidth="1"/>
    <col min="2" max="2" width="17.5703125" style="41" customWidth="1"/>
    <col min="3" max="3" width="8.42578125" style="41" customWidth="1"/>
    <col min="4" max="4" width="10.85546875" style="42" customWidth="1"/>
    <col min="5" max="5" width="12.42578125" style="42" customWidth="1"/>
    <col min="6" max="6" width="14.85546875" style="42" customWidth="1"/>
    <col min="7" max="7" width="9.42578125" style="71" customWidth="1"/>
    <col min="8" max="8" width="7.5703125" style="71" customWidth="1"/>
    <col min="9" max="10" width="6.5703125" style="71" customWidth="1"/>
    <col min="11" max="11" width="4.85546875" style="71" customWidth="1"/>
    <col min="12" max="12" width="14.85546875" style="71" customWidth="1"/>
    <col min="13" max="13" width="6.28515625" style="71" customWidth="1"/>
    <col min="14" max="15" width="5.7109375" style="41" customWidth="1"/>
    <col min="16" max="16" width="10.85546875" style="41" customWidth="1"/>
    <col min="17" max="17" width="5.42578125" style="137" customWidth="1"/>
    <col min="18" max="20" width="11.42578125" style="41" customWidth="1"/>
    <col min="21" max="21" width="6.28515625" style="41" customWidth="1"/>
    <col min="22" max="22" width="2.42578125" style="41" customWidth="1"/>
    <col min="23" max="23" width="7.28515625" style="41" customWidth="1"/>
    <col min="24" max="24" width="13.140625" style="138" customWidth="1"/>
    <col min="25" max="25" width="9.42578125" style="41" customWidth="1"/>
    <col min="26" max="26" width="12.85546875" style="41" customWidth="1"/>
    <col min="27" max="27" width="10.140625" style="41" customWidth="1"/>
    <col min="28" max="28" width="14" style="41" bestFit="1" customWidth="1"/>
    <col min="29" max="29" width="14.7109375" style="41" bestFit="1" customWidth="1"/>
    <col min="30" max="30" width="11.7109375" style="41" bestFit="1" customWidth="1"/>
    <col min="31" max="31" width="17.7109375" style="41" customWidth="1"/>
    <col min="32" max="32" width="6.7109375" style="41" customWidth="1"/>
    <col min="33" max="33" width="12.5703125" style="41" customWidth="1"/>
    <col min="34" max="34" width="15.7109375" style="41" customWidth="1"/>
    <col min="35" max="35" width="23.28515625" style="41" customWidth="1"/>
    <col min="36" max="37" width="10.28515625" style="112" customWidth="1"/>
    <col min="38" max="38" width="13.140625" style="41" customWidth="1"/>
    <col min="39" max="39" width="10.28515625" style="41" customWidth="1"/>
    <col min="40" max="40" width="13.42578125" style="41" customWidth="1"/>
    <col min="41" max="41" width="10.28515625" style="41" customWidth="1"/>
    <col min="42" max="42" width="14.42578125" style="41" customWidth="1"/>
    <col min="43" max="43" width="7.5703125" style="41" customWidth="1"/>
    <col min="44" max="45" width="10.28515625" style="41" customWidth="1"/>
    <col min="46" max="46" width="13.7109375" style="41" customWidth="1"/>
    <col min="47" max="16384" width="10.28515625" style="41"/>
  </cols>
  <sheetData>
    <row r="1" spans="1:46" s="19" customFormat="1" ht="25.5" x14ac:dyDescent="0.2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/>
      <c r="G1" s="5" t="s">
        <v>5</v>
      </c>
      <c r="H1" s="5" t="s">
        <v>6</v>
      </c>
      <c r="I1" s="5" t="s">
        <v>7</v>
      </c>
      <c r="J1" s="6" t="s">
        <v>8</v>
      </c>
      <c r="K1" s="6" t="s">
        <v>7</v>
      </c>
      <c r="L1" s="7" t="s">
        <v>9</v>
      </c>
      <c r="M1" s="7" t="s">
        <v>7</v>
      </c>
      <c r="N1" s="8" t="s">
        <v>10</v>
      </c>
      <c r="O1" s="8" t="s">
        <v>11</v>
      </c>
      <c r="P1" s="9" t="s">
        <v>12</v>
      </c>
      <c r="Q1" s="10" t="s">
        <v>7</v>
      </c>
      <c r="R1" s="11" t="s">
        <v>13</v>
      </c>
      <c r="S1" s="10" t="s">
        <v>14</v>
      </c>
      <c r="T1" s="12" t="s">
        <v>15</v>
      </c>
      <c r="U1" s="13" t="s">
        <v>7</v>
      </c>
      <c r="V1" s="11"/>
      <c r="W1" s="14" t="s">
        <v>16</v>
      </c>
      <c r="X1" s="15" t="s">
        <v>17</v>
      </c>
      <c r="Y1" s="16" t="s">
        <v>18</v>
      </c>
      <c r="Z1" s="17" t="s">
        <v>19</v>
      </c>
      <c r="AA1" s="17" t="s">
        <v>20</v>
      </c>
      <c r="AB1" s="17" t="s">
        <v>21</v>
      </c>
      <c r="AC1" s="17" t="s">
        <v>20</v>
      </c>
      <c r="AD1" s="16" t="s">
        <v>22</v>
      </c>
      <c r="AE1" s="18" t="s">
        <v>1</v>
      </c>
      <c r="AF1" s="19" t="s">
        <v>23</v>
      </c>
      <c r="AG1" s="20" t="s">
        <v>24</v>
      </c>
      <c r="AH1" s="21" t="s">
        <v>25</v>
      </c>
      <c r="AI1" s="9" t="s">
        <v>26</v>
      </c>
      <c r="AJ1" s="22" t="s">
        <v>27</v>
      </c>
      <c r="AK1" s="22" t="s">
        <v>28</v>
      </c>
      <c r="AL1" s="23" t="s">
        <v>21</v>
      </c>
      <c r="AM1" s="23" t="s">
        <v>20</v>
      </c>
      <c r="AN1" s="23" t="s">
        <v>29</v>
      </c>
      <c r="AO1" s="24" t="s">
        <v>30</v>
      </c>
      <c r="AP1" s="9" t="s">
        <v>31</v>
      </c>
      <c r="AQ1" s="9" t="s">
        <v>32</v>
      </c>
      <c r="AR1" s="25" t="s">
        <v>33</v>
      </c>
      <c r="AS1" s="26" t="s">
        <v>34</v>
      </c>
      <c r="AT1" s="16" t="str">
        <f>C1</f>
        <v>mm/top</v>
      </c>
    </row>
    <row r="2" spans="1:46" s="49" customFormat="1" x14ac:dyDescent="0.2">
      <c r="A2" s="27" t="s">
        <v>35</v>
      </c>
      <c r="B2" s="27" t="s">
        <v>36</v>
      </c>
      <c r="C2" s="27">
        <v>6</v>
      </c>
      <c r="D2" s="28">
        <v>32107</v>
      </c>
      <c r="E2" s="29">
        <v>500</v>
      </c>
      <c r="F2" s="30"/>
      <c r="G2" s="31">
        <v>-9.1</v>
      </c>
      <c r="H2" s="27">
        <v>2.84</v>
      </c>
      <c r="I2" s="32">
        <v>0.11</v>
      </c>
      <c r="J2" s="31">
        <v>28608.454152935708</v>
      </c>
      <c r="K2" s="31">
        <v>311</v>
      </c>
      <c r="L2" s="33"/>
      <c r="M2" s="33"/>
      <c r="N2" s="34" t="s">
        <v>37</v>
      </c>
      <c r="O2" s="35">
        <v>1.5</v>
      </c>
      <c r="P2" s="36">
        <f t="shared" ref="P2:P31" si="0">AO2</f>
        <v>6.5864103070497499</v>
      </c>
      <c r="Q2" s="37">
        <f t="shared" ref="Q2:Q31" si="1">$O$2</f>
        <v>1.5</v>
      </c>
      <c r="R2" s="38">
        <f t="shared" ref="R2:R31" si="2">H2/((100-P2)/100)</f>
        <v>3.0402428697313293</v>
      </c>
      <c r="S2" s="38">
        <f t="shared" ref="S2:S31" si="3">I2+(H2/((100-(P2+Q2))/100)-H2/((100-(P2-Q2))/100))/2</f>
        <v>0.15883165821981737</v>
      </c>
      <c r="T2" s="39">
        <f t="shared" ref="T2:T31" si="4">-8033*LN(R2/100)</f>
        <v>28061.138941036195</v>
      </c>
      <c r="U2" s="40">
        <f t="shared" ref="U2:U31" si="5">(8033*LN((R2+S2)/100) - 8033*LN((R2-S2)/100))/2</f>
        <v>420.05111208310154</v>
      </c>
      <c r="V2" s="41"/>
      <c r="W2" s="42">
        <f t="shared" ref="W2:W31" si="6">2010-D2</f>
        <v>-30097</v>
      </c>
      <c r="X2" s="43">
        <f t="shared" ref="X2:X31" si="7">(AB2-100)*10</f>
        <v>478.00000000000011</v>
      </c>
      <c r="Y2" s="44">
        <f t="shared" ref="Y2:Y31" si="8">AC2*10</f>
        <v>91.038254445275655</v>
      </c>
      <c r="Z2" s="45"/>
      <c r="AA2" s="45"/>
      <c r="AB2" s="46">
        <f t="shared" ref="AB2:AB31" si="9">R2/EXP(-(LN(2)/5730)*(D2))</f>
        <v>147.80000000000001</v>
      </c>
      <c r="AC2" s="47">
        <f t="shared" ref="AC2:AC31" si="10">S2+(R2/EXP(-(LN(2)/5730)*(D2+E2))-R2/EXP(-(LN(2)/5730)*(D2-E2)))/2</f>
        <v>9.1038254445275655</v>
      </c>
      <c r="AD2" s="39">
        <f t="shared" ref="AD2:AD31" si="11">D2-50</f>
        <v>32057</v>
      </c>
      <c r="AE2" s="48" t="str">
        <f t="shared" ref="AE2:AE31" si="12">B2</f>
        <v>H2689</v>
      </c>
      <c r="AG2" s="50"/>
      <c r="AH2" s="51"/>
      <c r="AI2" s="52">
        <f t="shared" ref="AI2:AI31" si="13">D2-50</f>
        <v>32057</v>
      </c>
      <c r="AJ2" s="53">
        <v>478</v>
      </c>
      <c r="AK2" s="54">
        <v>30.2</v>
      </c>
      <c r="AL2" s="55">
        <f t="shared" ref="AL2:AL31" si="14">(AJ2)/10+100</f>
        <v>147.80000000000001</v>
      </c>
      <c r="AM2" s="55">
        <f t="shared" ref="AM2:AM31" si="15">AK2/10</f>
        <v>3.02</v>
      </c>
      <c r="AN2" s="56">
        <f t="shared" ref="AN2:AN31" si="16">H2/EXP(-(LN(2)/5730)*(D2))</f>
        <v>138.06528556618048</v>
      </c>
      <c r="AO2" s="57">
        <f t="shared" ref="AO2:AO31" si="17">(1-(AN2/AL2))*100</f>
        <v>6.5864103070497499</v>
      </c>
      <c r="AP2" s="47">
        <f t="shared" ref="AP2:AQ31" si="18">H2</f>
        <v>2.84</v>
      </c>
      <c r="AQ2" s="47">
        <f t="shared" si="18"/>
        <v>0.11</v>
      </c>
      <c r="AR2" s="58">
        <f t="shared" ref="AR2:AR31" si="19">AN2*(AQ2/AP2+E2/D2)</f>
        <v>7.4976798432798164</v>
      </c>
      <c r="AS2" s="44">
        <f t="shared" ref="AS2:AS31" si="20">AR2+AM2</f>
        <v>10.517679843279817</v>
      </c>
    </row>
    <row r="3" spans="1:46" s="49" customFormat="1" x14ac:dyDescent="0.2">
      <c r="A3" s="27" t="s">
        <v>38</v>
      </c>
      <c r="B3" s="27" t="s">
        <v>39</v>
      </c>
      <c r="C3" s="27">
        <v>16</v>
      </c>
      <c r="D3" s="28">
        <v>32700</v>
      </c>
      <c r="E3" s="59">
        <v>575</v>
      </c>
      <c r="F3" s="30"/>
      <c r="G3" s="31">
        <v>-10.9</v>
      </c>
      <c r="H3" s="27">
        <v>2.4300000000000002</v>
      </c>
      <c r="I3" s="32">
        <v>0.1</v>
      </c>
      <c r="J3" s="31">
        <v>29860.901633730049</v>
      </c>
      <c r="K3" s="31">
        <v>327</v>
      </c>
      <c r="L3" s="33"/>
      <c r="M3" s="33"/>
      <c r="N3" s="60"/>
      <c r="O3" s="60"/>
      <c r="P3" s="36">
        <f t="shared" si="0"/>
        <v>17.563747326131097</v>
      </c>
      <c r="Q3" s="37">
        <f t="shared" si="1"/>
        <v>1.5</v>
      </c>
      <c r="R3" s="38">
        <f t="shared" si="2"/>
        <v>2.9477322430138493</v>
      </c>
      <c r="S3" s="38">
        <f t="shared" si="3"/>
        <v>0.1536543408126764</v>
      </c>
      <c r="T3" s="39">
        <f t="shared" si="4"/>
        <v>28309.368762948136</v>
      </c>
      <c r="U3" s="40">
        <f t="shared" si="5"/>
        <v>419.11034478978036</v>
      </c>
      <c r="V3" s="41"/>
      <c r="W3" s="42">
        <f t="shared" si="6"/>
        <v>-30690</v>
      </c>
      <c r="X3" s="43">
        <f t="shared" si="7"/>
        <v>539.60000000000014</v>
      </c>
      <c r="Y3" s="44">
        <f t="shared" si="8"/>
        <v>108.71234123491702</v>
      </c>
      <c r="Z3" s="45"/>
      <c r="AA3" s="45"/>
      <c r="AB3" s="46">
        <f t="shared" si="9"/>
        <v>153.96</v>
      </c>
      <c r="AC3" s="47">
        <f t="shared" si="10"/>
        <v>10.871234123491702</v>
      </c>
      <c r="AD3" s="39">
        <f t="shared" si="11"/>
        <v>32650</v>
      </c>
      <c r="AE3" s="48" t="str">
        <f t="shared" si="12"/>
        <v>H2685</v>
      </c>
      <c r="AG3" s="50"/>
      <c r="AH3" s="51"/>
      <c r="AI3" s="52">
        <f t="shared" si="13"/>
        <v>32650</v>
      </c>
      <c r="AJ3" s="53">
        <v>539.6</v>
      </c>
      <c r="AK3" s="54">
        <v>30.2</v>
      </c>
      <c r="AL3" s="55">
        <f t="shared" si="14"/>
        <v>153.96</v>
      </c>
      <c r="AM3" s="55">
        <f t="shared" si="15"/>
        <v>3.02</v>
      </c>
      <c r="AN3" s="56">
        <f t="shared" si="16"/>
        <v>126.91885461668856</v>
      </c>
      <c r="AO3" s="57">
        <f t="shared" si="17"/>
        <v>17.563747326131097</v>
      </c>
      <c r="AP3" s="47">
        <f t="shared" si="18"/>
        <v>2.4300000000000002</v>
      </c>
      <c r="AQ3" s="47">
        <f t="shared" si="18"/>
        <v>0.1</v>
      </c>
      <c r="AR3" s="58">
        <f t="shared" si="19"/>
        <v>7.4547516921475907</v>
      </c>
      <c r="AS3" s="44">
        <f t="shared" si="20"/>
        <v>10.47475169214759</v>
      </c>
    </row>
    <row r="4" spans="1:46" s="49" customFormat="1" x14ac:dyDescent="0.2">
      <c r="A4" s="27" t="s">
        <v>40</v>
      </c>
      <c r="B4" s="27" t="s">
        <v>41</v>
      </c>
      <c r="C4" s="27">
        <v>25.5</v>
      </c>
      <c r="D4" s="28">
        <v>33264</v>
      </c>
      <c r="E4" s="29">
        <v>500</v>
      </c>
      <c r="F4" s="30"/>
      <c r="G4" s="31">
        <v>-10.5</v>
      </c>
      <c r="H4" s="27">
        <v>2.2799999999999998</v>
      </c>
      <c r="I4" s="32">
        <v>0.09</v>
      </c>
      <c r="J4" s="31">
        <v>30372.730770693655</v>
      </c>
      <c r="K4" s="31">
        <v>310</v>
      </c>
      <c r="L4" s="33"/>
      <c r="M4" s="33"/>
      <c r="N4" s="60"/>
      <c r="O4" s="60"/>
      <c r="P4" s="36">
        <f t="shared" si="0"/>
        <v>17.958445500003627</v>
      </c>
      <c r="Q4" s="37">
        <f t="shared" si="1"/>
        <v>1.5</v>
      </c>
      <c r="R4" s="38">
        <f t="shared" si="2"/>
        <v>2.7790794724642867</v>
      </c>
      <c r="S4" s="38">
        <f t="shared" si="3"/>
        <v>0.14082806146372509</v>
      </c>
      <c r="T4" s="39">
        <f t="shared" si="4"/>
        <v>28782.644169517444</v>
      </c>
      <c r="U4" s="40">
        <f t="shared" si="5"/>
        <v>407.41607102245871</v>
      </c>
      <c r="V4" s="41"/>
      <c r="W4" s="42">
        <f t="shared" si="6"/>
        <v>-31254</v>
      </c>
      <c r="X4" s="43">
        <f t="shared" si="7"/>
        <v>553.99999999999977</v>
      </c>
      <c r="Y4" s="44">
        <f t="shared" si="8"/>
        <v>95.457809328590201</v>
      </c>
      <c r="Z4" s="45"/>
      <c r="AA4" s="45"/>
      <c r="AB4" s="46">
        <f t="shared" si="9"/>
        <v>155.39999999999998</v>
      </c>
      <c r="AC4" s="47">
        <f t="shared" si="10"/>
        <v>9.5457809328590209</v>
      </c>
      <c r="AD4" s="39">
        <f t="shared" si="11"/>
        <v>33214</v>
      </c>
      <c r="AE4" s="48" t="str">
        <f t="shared" si="12"/>
        <v>H2690</v>
      </c>
      <c r="AG4" s="50"/>
      <c r="AH4" s="51"/>
      <c r="AI4" s="52">
        <f t="shared" si="13"/>
        <v>33214</v>
      </c>
      <c r="AJ4" s="53">
        <v>554</v>
      </c>
      <c r="AK4" s="54">
        <v>30.2</v>
      </c>
      <c r="AL4" s="55">
        <f t="shared" si="14"/>
        <v>155.4</v>
      </c>
      <c r="AM4" s="55">
        <f t="shared" si="15"/>
        <v>3.02</v>
      </c>
      <c r="AN4" s="56">
        <f t="shared" si="16"/>
        <v>127.49257569299436</v>
      </c>
      <c r="AO4" s="57">
        <f t="shared" si="17"/>
        <v>17.958445500003627</v>
      </c>
      <c r="AP4" s="47">
        <f t="shared" si="18"/>
        <v>2.2799999999999998</v>
      </c>
      <c r="AQ4" s="47">
        <f t="shared" si="18"/>
        <v>0.09</v>
      </c>
      <c r="AR4" s="58">
        <f t="shared" si="19"/>
        <v>6.9489763668518991</v>
      </c>
      <c r="AS4" s="44">
        <f t="shared" si="20"/>
        <v>9.9689763668518996</v>
      </c>
    </row>
    <row r="5" spans="1:46" s="49" customFormat="1" x14ac:dyDescent="0.2">
      <c r="A5" s="27" t="s">
        <v>42</v>
      </c>
      <c r="B5" s="27" t="s">
        <v>43</v>
      </c>
      <c r="C5" s="27">
        <v>31</v>
      </c>
      <c r="D5" s="28">
        <v>33590</v>
      </c>
      <c r="E5" s="29">
        <v>500</v>
      </c>
      <c r="F5" s="30"/>
      <c r="G5" s="31">
        <v>-7.6</v>
      </c>
      <c r="H5" s="27">
        <v>2.2200000000000002</v>
      </c>
      <c r="I5" s="32">
        <v>0.08</v>
      </c>
      <c r="J5" s="31">
        <v>30586.956799504656</v>
      </c>
      <c r="K5" s="31">
        <v>302</v>
      </c>
      <c r="L5" s="33"/>
      <c r="M5" s="33"/>
      <c r="N5" s="60"/>
      <c r="O5" s="60"/>
      <c r="P5" s="36">
        <f t="shared" si="0"/>
        <v>16.549855508258084</v>
      </c>
      <c r="Q5" s="37">
        <f t="shared" si="1"/>
        <v>1.5</v>
      </c>
      <c r="R5" s="38">
        <f t="shared" si="2"/>
        <v>2.6602710079425775</v>
      </c>
      <c r="S5" s="38">
        <f t="shared" si="3"/>
        <v>0.12783330487505989</v>
      </c>
      <c r="T5" s="39">
        <f t="shared" si="4"/>
        <v>29133.619977720005</v>
      </c>
      <c r="U5" s="40">
        <f t="shared" si="5"/>
        <v>386.30515965823361</v>
      </c>
      <c r="V5" s="41"/>
      <c r="W5" s="42">
        <f t="shared" si="6"/>
        <v>-31580</v>
      </c>
      <c r="X5" s="43">
        <f t="shared" si="7"/>
        <v>547.40000000000009</v>
      </c>
      <c r="Y5" s="44">
        <f t="shared" si="8"/>
        <v>94.928423609864637</v>
      </c>
      <c r="Z5" s="45"/>
      <c r="AA5" s="45"/>
      <c r="AB5" s="46">
        <f t="shared" si="9"/>
        <v>154.74</v>
      </c>
      <c r="AC5" s="47">
        <f t="shared" si="10"/>
        <v>9.4928423609864634</v>
      </c>
      <c r="AD5" s="39">
        <f t="shared" si="11"/>
        <v>33540</v>
      </c>
      <c r="AE5" s="48" t="str">
        <f t="shared" si="12"/>
        <v>H2691</v>
      </c>
      <c r="AG5" s="50"/>
      <c r="AH5" s="51"/>
      <c r="AI5" s="52">
        <f t="shared" si="13"/>
        <v>33540</v>
      </c>
      <c r="AJ5" s="53">
        <v>547.4</v>
      </c>
      <c r="AK5" s="54">
        <v>30.2</v>
      </c>
      <c r="AL5" s="55">
        <f t="shared" si="14"/>
        <v>154.74</v>
      </c>
      <c r="AM5" s="55">
        <f t="shared" si="15"/>
        <v>3.02</v>
      </c>
      <c r="AN5" s="56">
        <f t="shared" si="16"/>
        <v>129.13075358652145</v>
      </c>
      <c r="AO5" s="57">
        <f t="shared" si="17"/>
        <v>16.549855508258084</v>
      </c>
      <c r="AP5" s="47">
        <f t="shared" si="18"/>
        <v>2.2200000000000002</v>
      </c>
      <c r="AQ5" s="47">
        <f t="shared" si="18"/>
        <v>0.08</v>
      </c>
      <c r="AR5" s="58">
        <f t="shared" si="19"/>
        <v>6.5755211562688816</v>
      </c>
      <c r="AS5" s="44">
        <f t="shared" si="20"/>
        <v>9.595521156268882</v>
      </c>
    </row>
    <row r="6" spans="1:46" s="49" customFormat="1" x14ac:dyDescent="0.2">
      <c r="A6" s="61" t="s">
        <v>44</v>
      </c>
      <c r="B6" s="61" t="s">
        <v>45</v>
      </c>
      <c r="C6" s="61">
        <v>36</v>
      </c>
      <c r="D6" s="62">
        <v>33887</v>
      </c>
      <c r="E6" s="29">
        <v>500</v>
      </c>
      <c r="F6" s="30"/>
      <c r="G6" s="31">
        <v>-9.6</v>
      </c>
      <c r="H6" s="61">
        <v>3.08</v>
      </c>
      <c r="I6" s="63">
        <v>0.12</v>
      </c>
      <c r="J6" s="31">
        <v>27956.772651457952</v>
      </c>
      <c r="K6" s="31">
        <v>321</v>
      </c>
      <c r="L6" s="33"/>
      <c r="M6" s="33"/>
      <c r="N6" s="60"/>
      <c r="O6" s="60"/>
      <c r="P6" s="36">
        <f t="shared" si="0"/>
        <v>-17.247284805608043</v>
      </c>
      <c r="Q6" s="37">
        <f t="shared" si="1"/>
        <v>1.5</v>
      </c>
      <c r="R6" s="38">
        <f t="shared" si="2"/>
        <v>2.6269265041885905</v>
      </c>
      <c r="S6" s="38">
        <f t="shared" si="3"/>
        <v>0.15361301546246875</v>
      </c>
      <c r="T6" s="39">
        <f t="shared" si="4"/>
        <v>29234.943958657423</v>
      </c>
      <c r="U6" s="40">
        <f t="shared" si="5"/>
        <v>470.2768654363299</v>
      </c>
      <c r="V6" s="41"/>
      <c r="W6" s="42">
        <f t="shared" si="6"/>
        <v>-31877</v>
      </c>
      <c r="X6" s="43">
        <f t="shared" si="7"/>
        <v>583.89999999999964</v>
      </c>
      <c r="Y6" s="44">
        <f t="shared" si="8"/>
        <v>97.395234742804035</v>
      </c>
      <c r="Z6" s="45"/>
      <c r="AA6" s="45"/>
      <c r="AB6" s="46">
        <f t="shared" si="9"/>
        <v>158.38999999999996</v>
      </c>
      <c r="AC6" s="47">
        <f t="shared" si="10"/>
        <v>9.7395234742804035</v>
      </c>
      <c r="AD6" s="39">
        <f t="shared" si="11"/>
        <v>33837</v>
      </c>
      <c r="AE6" s="48" t="str">
        <f t="shared" si="12"/>
        <v>H2747</v>
      </c>
      <c r="AG6" s="50"/>
      <c r="AH6" s="51"/>
      <c r="AI6" s="52">
        <f t="shared" si="13"/>
        <v>33837</v>
      </c>
      <c r="AJ6" s="53">
        <v>583.9</v>
      </c>
      <c r="AK6" s="54">
        <v>30.2</v>
      </c>
      <c r="AL6" s="55">
        <f t="shared" si="14"/>
        <v>158.38999999999999</v>
      </c>
      <c r="AM6" s="55">
        <f t="shared" si="15"/>
        <v>3.02</v>
      </c>
      <c r="AN6" s="56">
        <f t="shared" si="16"/>
        <v>185.70797440360255</v>
      </c>
      <c r="AO6" s="57">
        <f t="shared" si="17"/>
        <v>-17.247284805608043</v>
      </c>
      <c r="AP6" s="47">
        <f t="shared" si="18"/>
        <v>3.08</v>
      </c>
      <c r="AQ6" s="47">
        <f t="shared" si="18"/>
        <v>0.12</v>
      </c>
      <c r="AR6" s="58">
        <f t="shared" si="19"/>
        <v>9.975482074067914</v>
      </c>
      <c r="AS6" s="44">
        <f t="shared" si="20"/>
        <v>12.995482074067914</v>
      </c>
    </row>
    <row r="7" spans="1:46" s="69" customFormat="1" x14ac:dyDescent="0.2">
      <c r="A7" s="64" t="s">
        <v>46</v>
      </c>
      <c r="B7" s="64" t="s">
        <v>46</v>
      </c>
      <c r="C7" s="64">
        <v>39</v>
      </c>
      <c r="D7" s="65">
        <v>34064.864000000001</v>
      </c>
      <c r="E7" s="29">
        <v>500</v>
      </c>
      <c r="F7" s="66"/>
      <c r="G7" s="31">
        <v>-12.8</v>
      </c>
      <c r="H7" s="64">
        <v>3.85</v>
      </c>
      <c r="I7" s="67">
        <v>0.11</v>
      </c>
      <c r="J7" s="31">
        <v>26164.260503750906</v>
      </c>
      <c r="K7" s="31">
        <v>230</v>
      </c>
      <c r="L7" s="68"/>
      <c r="M7" s="68"/>
      <c r="P7" s="36">
        <f t="shared" si="0"/>
        <v>-48.045485589618231</v>
      </c>
      <c r="Q7" s="37">
        <f t="shared" si="1"/>
        <v>1.5</v>
      </c>
      <c r="R7" s="38">
        <f t="shared" si="2"/>
        <v>2.6005521104994664</v>
      </c>
      <c r="S7" s="38">
        <f t="shared" si="3"/>
        <v>0.13635155433462198</v>
      </c>
      <c r="T7" s="39">
        <f t="shared" si="4"/>
        <v>29316.003038132592</v>
      </c>
      <c r="U7" s="40">
        <f t="shared" si="5"/>
        <v>421.57101732374213</v>
      </c>
      <c r="V7" s="41"/>
      <c r="W7" s="42">
        <f t="shared" si="6"/>
        <v>-32054.864000000001</v>
      </c>
      <c r="X7" s="43">
        <f t="shared" si="7"/>
        <v>602.10000000000036</v>
      </c>
      <c r="Y7" s="44">
        <f t="shared" si="8"/>
        <v>98.324101098445013</v>
      </c>
      <c r="AB7" s="46">
        <f t="shared" si="9"/>
        <v>160.21000000000004</v>
      </c>
      <c r="AC7" s="47">
        <f t="shared" si="10"/>
        <v>9.8324101098445009</v>
      </c>
      <c r="AD7" s="39">
        <f t="shared" si="11"/>
        <v>34014.864000000001</v>
      </c>
      <c r="AE7" s="48" t="str">
        <f t="shared" si="12"/>
        <v>Vil9-14C-R</v>
      </c>
      <c r="AI7" s="52">
        <f t="shared" si="13"/>
        <v>34014.864000000001</v>
      </c>
      <c r="AJ7" s="53">
        <v>602.1</v>
      </c>
      <c r="AK7" s="54">
        <v>30.2</v>
      </c>
      <c r="AL7" s="55">
        <f t="shared" si="14"/>
        <v>160.21</v>
      </c>
      <c r="AM7" s="55">
        <f t="shared" si="15"/>
        <v>3.02</v>
      </c>
      <c r="AN7" s="56">
        <f t="shared" si="16"/>
        <v>237.18367246312738</v>
      </c>
      <c r="AO7" s="57">
        <f t="shared" si="17"/>
        <v>-48.045485589618231</v>
      </c>
      <c r="AP7" s="47">
        <f t="shared" si="18"/>
        <v>3.85</v>
      </c>
      <c r="AQ7" s="47">
        <f t="shared" si="18"/>
        <v>0.11</v>
      </c>
      <c r="AR7" s="58">
        <f t="shared" si="19"/>
        <v>10.258029935882412</v>
      </c>
      <c r="AS7" s="44">
        <f t="shared" si="20"/>
        <v>13.278029935882412</v>
      </c>
    </row>
    <row r="8" spans="1:46" s="69" customFormat="1" x14ac:dyDescent="0.2">
      <c r="A8" s="27" t="s">
        <v>47</v>
      </c>
      <c r="B8" s="27" t="s">
        <v>48</v>
      </c>
      <c r="C8" s="27">
        <v>43.5</v>
      </c>
      <c r="D8" s="28">
        <v>34332</v>
      </c>
      <c r="E8" s="29">
        <v>500</v>
      </c>
      <c r="F8" s="66"/>
      <c r="G8" s="31">
        <v>-16.600000000000001</v>
      </c>
      <c r="H8" s="27">
        <v>2.04</v>
      </c>
      <c r="I8" s="32">
        <v>0.08</v>
      </c>
      <c r="J8" s="31">
        <v>31266.206297534085</v>
      </c>
      <c r="K8" s="31">
        <v>303</v>
      </c>
      <c r="L8" s="68"/>
      <c r="M8" s="68"/>
      <c r="P8" s="36">
        <f t="shared" si="0"/>
        <v>20.986057867371809</v>
      </c>
      <c r="Q8" s="37">
        <f t="shared" si="1"/>
        <v>1.5</v>
      </c>
      <c r="R8" s="38">
        <f t="shared" si="2"/>
        <v>2.5818228339699534</v>
      </c>
      <c r="S8" s="38">
        <f t="shared" si="3"/>
        <v>0.12903097291116156</v>
      </c>
      <c r="T8" s="39">
        <f t="shared" si="4"/>
        <v>29374.066352736361</v>
      </c>
      <c r="U8" s="40">
        <f t="shared" si="5"/>
        <v>401.7975351048608</v>
      </c>
      <c r="V8" s="41"/>
      <c r="W8" s="42">
        <f t="shared" si="6"/>
        <v>-32322</v>
      </c>
      <c r="X8" s="43">
        <f t="shared" si="7"/>
        <v>642.8000000000003</v>
      </c>
      <c r="Y8" s="44">
        <f t="shared" si="8"/>
        <v>100.71409722671939</v>
      </c>
      <c r="AB8" s="46">
        <f t="shared" si="9"/>
        <v>164.28000000000003</v>
      </c>
      <c r="AC8" s="47">
        <f t="shared" si="10"/>
        <v>10.071409722671939</v>
      </c>
      <c r="AD8" s="39">
        <f t="shared" si="11"/>
        <v>34282</v>
      </c>
      <c r="AE8" s="48" t="str">
        <f t="shared" si="12"/>
        <v>H2693</v>
      </c>
      <c r="AI8" s="52">
        <f t="shared" si="13"/>
        <v>34282</v>
      </c>
      <c r="AJ8" s="53">
        <v>642.79999999999995</v>
      </c>
      <c r="AK8" s="54">
        <v>30.2</v>
      </c>
      <c r="AL8" s="55">
        <f t="shared" si="14"/>
        <v>164.28</v>
      </c>
      <c r="AM8" s="55">
        <f t="shared" si="15"/>
        <v>3.02</v>
      </c>
      <c r="AN8" s="56">
        <f t="shared" si="16"/>
        <v>129.80410413548159</v>
      </c>
      <c r="AO8" s="57">
        <f t="shared" si="17"/>
        <v>20.986057867371809</v>
      </c>
      <c r="AP8" s="47">
        <f t="shared" si="18"/>
        <v>2.04</v>
      </c>
      <c r="AQ8" s="47">
        <f t="shared" si="18"/>
        <v>0.08</v>
      </c>
      <c r="AR8" s="58">
        <f t="shared" si="19"/>
        <v>6.9807814705616718</v>
      </c>
      <c r="AS8" s="44">
        <f t="shared" si="20"/>
        <v>10.000781470561671</v>
      </c>
    </row>
    <row r="9" spans="1:46" s="69" customFormat="1" x14ac:dyDescent="0.2">
      <c r="A9" s="27" t="s">
        <v>49</v>
      </c>
      <c r="B9" s="27" t="s">
        <v>50</v>
      </c>
      <c r="C9" s="27">
        <v>57</v>
      </c>
      <c r="D9" s="28">
        <v>35998</v>
      </c>
      <c r="E9" s="59">
        <v>884</v>
      </c>
      <c r="F9" s="66"/>
      <c r="G9" s="31">
        <v>-9.6999999999999993</v>
      </c>
      <c r="H9" s="27">
        <v>1.73</v>
      </c>
      <c r="I9" s="32">
        <v>0.08</v>
      </c>
      <c r="J9" s="31">
        <v>32590.272829484016</v>
      </c>
      <c r="K9" s="31">
        <v>375</v>
      </c>
      <c r="L9" s="68"/>
      <c r="M9" s="68"/>
      <c r="P9" s="36">
        <f t="shared" si="0"/>
        <v>15.192714060892499</v>
      </c>
      <c r="Q9" s="37">
        <f t="shared" si="1"/>
        <v>1.5</v>
      </c>
      <c r="R9" s="38">
        <f t="shared" si="2"/>
        <v>2.0399190716257065</v>
      </c>
      <c r="S9" s="38">
        <f t="shared" si="3"/>
        <v>0.11609166490944471</v>
      </c>
      <c r="T9" s="39">
        <f t="shared" si="4"/>
        <v>31266.524979164467</v>
      </c>
      <c r="U9" s="40">
        <f t="shared" si="5"/>
        <v>457.65201975107448</v>
      </c>
      <c r="V9" s="41"/>
      <c r="W9" s="42">
        <f t="shared" si="6"/>
        <v>-33988</v>
      </c>
      <c r="X9" s="43">
        <f t="shared" si="7"/>
        <v>587.79999999999995</v>
      </c>
      <c r="Y9" s="44">
        <f t="shared" si="8"/>
        <v>171.27736163680194</v>
      </c>
      <c r="AB9" s="46">
        <f t="shared" si="9"/>
        <v>158.78</v>
      </c>
      <c r="AC9" s="47">
        <f t="shared" si="10"/>
        <v>17.127736163680193</v>
      </c>
      <c r="AD9" s="39">
        <f t="shared" si="11"/>
        <v>35948</v>
      </c>
      <c r="AE9" s="48" t="str">
        <f t="shared" si="12"/>
        <v>H2686</v>
      </c>
      <c r="AI9" s="52">
        <f t="shared" si="13"/>
        <v>35948</v>
      </c>
      <c r="AJ9" s="53">
        <v>587.79999999999995</v>
      </c>
      <c r="AK9" s="54">
        <v>30.2</v>
      </c>
      <c r="AL9" s="55">
        <f t="shared" si="14"/>
        <v>158.78</v>
      </c>
      <c r="AM9" s="55">
        <f t="shared" si="15"/>
        <v>3.02</v>
      </c>
      <c r="AN9" s="56">
        <f t="shared" si="16"/>
        <v>134.65700861411489</v>
      </c>
      <c r="AO9" s="57">
        <f t="shared" si="17"/>
        <v>15.192714060892499</v>
      </c>
      <c r="AP9" s="47">
        <f t="shared" si="18"/>
        <v>1.73</v>
      </c>
      <c r="AQ9" s="47">
        <f t="shared" si="18"/>
        <v>0.08</v>
      </c>
      <c r="AR9" s="58">
        <f t="shared" si="19"/>
        <v>9.5336750580718004</v>
      </c>
      <c r="AS9" s="44">
        <f t="shared" si="20"/>
        <v>12.5536750580718</v>
      </c>
    </row>
    <row r="10" spans="1:46" s="69" customFormat="1" x14ac:dyDescent="0.2">
      <c r="A10" s="64" t="s">
        <v>51</v>
      </c>
      <c r="B10" s="64" t="s">
        <v>51</v>
      </c>
      <c r="C10" s="64">
        <v>61.7</v>
      </c>
      <c r="D10" s="65">
        <v>36645</v>
      </c>
      <c r="E10" s="29">
        <v>500</v>
      </c>
      <c r="F10" s="66"/>
      <c r="G10" s="31">
        <v>-7.6</v>
      </c>
      <c r="H10" s="64">
        <v>1.44</v>
      </c>
      <c r="I10" s="67">
        <v>0.09</v>
      </c>
      <c r="J10" s="31">
        <v>34064.153972590662</v>
      </c>
      <c r="K10" s="31">
        <v>530</v>
      </c>
      <c r="L10" s="68"/>
      <c r="M10" s="68"/>
      <c r="P10" s="36">
        <f t="shared" si="0"/>
        <v>24.882675120807708</v>
      </c>
      <c r="Q10" s="37">
        <f t="shared" si="1"/>
        <v>1.5</v>
      </c>
      <c r="R10" s="38">
        <f t="shared" si="2"/>
        <v>1.917001174250927</v>
      </c>
      <c r="S10" s="38">
        <f t="shared" si="3"/>
        <v>0.12829541099790157</v>
      </c>
      <c r="T10" s="39">
        <f t="shared" si="4"/>
        <v>31765.760342638645</v>
      </c>
      <c r="U10" s="40">
        <f t="shared" si="5"/>
        <v>538.41378261886166</v>
      </c>
      <c r="V10" s="41"/>
      <c r="W10" s="42">
        <f t="shared" si="6"/>
        <v>-34635</v>
      </c>
      <c r="X10" s="43">
        <f t="shared" si="7"/>
        <v>613.60000000000014</v>
      </c>
      <c r="Y10" s="44">
        <f t="shared" si="8"/>
        <v>98.939530385934603</v>
      </c>
      <c r="AB10" s="46">
        <f t="shared" si="9"/>
        <v>161.36000000000001</v>
      </c>
      <c r="AC10" s="47">
        <f t="shared" si="10"/>
        <v>9.8939530385934606</v>
      </c>
      <c r="AD10" s="39">
        <f t="shared" si="11"/>
        <v>36595</v>
      </c>
      <c r="AE10" s="48" t="str">
        <f t="shared" si="12"/>
        <v>Vil9-14C-S</v>
      </c>
      <c r="AI10" s="52">
        <f t="shared" si="13"/>
        <v>36595</v>
      </c>
      <c r="AJ10" s="53">
        <v>613.6</v>
      </c>
      <c r="AK10" s="54">
        <v>30.2</v>
      </c>
      <c r="AL10" s="55">
        <f t="shared" si="14"/>
        <v>161.36000000000001</v>
      </c>
      <c r="AM10" s="55">
        <f t="shared" si="15"/>
        <v>3.02</v>
      </c>
      <c r="AN10" s="56">
        <f t="shared" si="16"/>
        <v>121.20931542506469</v>
      </c>
      <c r="AO10" s="57">
        <f t="shared" si="17"/>
        <v>24.882675120807708</v>
      </c>
      <c r="AP10" s="47">
        <f t="shared" si="18"/>
        <v>1.44</v>
      </c>
      <c r="AQ10" s="47">
        <f t="shared" si="18"/>
        <v>0.09</v>
      </c>
      <c r="AR10" s="58">
        <f t="shared" si="19"/>
        <v>9.2294137794242275</v>
      </c>
      <c r="AS10" s="44">
        <f t="shared" si="20"/>
        <v>12.249413779424227</v>
      </c>
    </row>
    <row r="11" spans="1:46" s="69" customFormat="1" x14ac:dyDescent="0.2">
      <c r="A11" s="27" t="s">
        <v>52</v>
      </c>
      <c r="B11" s="27" t="s">
        <v>53</v>
      </c>
      <c r="C11" s="27">
        <v>70</v>
      </c>
      <c r="D11" s="28">
        <v>37790</v>
      </c>
      <c r="E11" s="29">
        <v>500</v>
      </c>
      <c r="F11" s="66"/>
      <c r="G11" s="31">
        <v>-9.4</v>
      </c>
      <c r="H11" s="27">
        <v>1.4</v>
      </c>
      <c r="I11" s="32">
        <v>7.0000000000000007E-2</v>
      </c>
      <c r="J11" s="31">
        <v>34290.450627264137</v>
      </c>
      <c r="K11" s="31">
        <v>406</v>
      </c>
      <c r="L11" s="68"/>
      <c r="M11" s="68"/>
      <c r="P11" s="36">
        <f t="shared" si="0"/>
        <v>12.891629785815651</v>
      </c>
      <c r="Q11" s="37">
        <f t="shared" si="1"/>
        <v>1.5</v>
      </c>
      <c r="R11" s="38">
        <f t="shared" si="2"/>
        <v>1.6071934264843242</v>
      </c>
      <c r="S11" s="38">
        <f t="shared" si="3"/>
        <v>9.7683966623760832E-2</v>
      </c>
      <c r="T11" s="39">
        <f t="shared" si="4"/>
        <v>33181.758396629964</v>
      </c>
      <c r="U11" s="40">
        <f t="shared" si="5"/>
        <v>488.84203328805052</v>
      </c>
      <c r="V11" s="41"/>
      <c r="W11" s="42">
        <f t="shared" si="6"/>
        <v>-35780</v>
      </c>
      <c r="X11" s="43">
        <f t="shared" si="7"/>
        <v>553.79999999999973</v>
      </c>
      <c r="Y11" s="44">
        <f t="shared" si="8"/>
        <v>95.014264193741113</v>
      </c>
      <c r="AB11" s="46">
        <f t="shared" si="9"/>
        <v>155.37999999999997</v>
      </c>
      <c r="AC11" s="47">
        <f t="shared" si="10"/>
        <v>9.5014264193741109</v>
      </c>
      <c r="AD11" s="39">
        <f t="shared" si="11"/>
        <v>37740</v>
      </c>
      <c r="AE11" s="48" t="str">
        <f t="shared" si="12"/>
        <v>H2707</v>
      </c>
      <c r="AI11" s="52">
        <f t="shared" si="13"/>
        <v>37740</v>
      </c>
      <c r="AJ11" s="53">
        <v>553.79999999999995</v>
      </c>
      <c r="AK11" s="54">
        <v>30.2</v>
      </c>
      <c r="AL11" s="55">
        <f t="shared" si="14"/>
        <v>155.38</v>
      </c>
      <c r="AM11" s="55">
        <f t="shared" si="15"/>
        <v>3.02</v>
      </c>
      <c r="AN11" s="56">
        <f t="shared" si="16"/>
        <v>135.34898563879963</v>
      </c>
      <c r="AO11" s="57">
        <f t="shared" si="17"/>
        <v>12.891629785815651</v>
      </c>
      <c r="AP11" s="47">
        <f t="shared" si="18"/>
        <v>1.4</v>
      </c>
      <c r="AQ11" s="47">
        <f t="shared" si="18"/>
        <v>7.0000000000000007E-2</v>
      </c>
      <c r="AR11" s="58">
        <f t="shared" si="19"/>
        <v>8.5582535375472819</v>
      </c>
      <c r="AS11" s="44">
        <f t="shared" si="20"/>
        <v>11.578253537547281</v>
      </c>
    </row>
    <row r="12" spans="1:46" x14ac:dyDescent="0.2">
      <c r="A12" s="61" t="s">
        <v>54</v>
      </c>
      <c r="B12" s="61" t="s">
        <v>55</v>
      </c>
      <c r="C12" s="61">
        <v>79.5</v>
      </c>
      <c r="D12" s="62">
        <v>39099</v>
      </c>
      <c r="E12" s="70">
        <v>300</v>
      </c>
      <c r="H12" s="61">
        <v>2.2400000000000002</v>
      </c>
      <c r="I12" s="63">
        <v>0.1</v>
      </c>
      <c r="J12" s="71">
        <v>30514.911473533139</v>
      </c>
      <c r="K12" s="71">
        <v>346</v>
      </c>
      <c r="P12" s="36">
        <f t="shared" si="0"/>
        <v>-61.344313855103373</v>
      </c>
      <c r="Q12" s="37">
        <f t="shared" si="1"/>
        <v>1.5</v>
      </c>
      <c r="R12" s="38">
        <f t="shared" si="2"/>
        <v>1.3883352604614572</v>
      </c>
      <c r="S12" s="38">
        <f t="shared" si="3"/>
        <v>0.11290831298381446</v>
      </c>
      <c r="T12" s="39">
        <f t="shared" si="4"/>
        <v>34357.661626368375</v>
      </c>
      <c r="U12" s="40">
        <f t="shared" si="5"/>
        <v>654.74103280594863</v>
      </c>
      <c r="W12" s="42">
        <f t="shared" si="6"/>
        <v>-37089</v>
      </c>
      <c r="X12" s="43">
        <f t="shared" si="7"/>
        <v>572.50000000000023</v>
      </c>
      <c r="Y12" s="44">
        <f t="shared" si="8"/>
        <v>58.208308553457712</v>
      </c>
      <c r="AB12" s="46">
        <f t="shared" si="9"/>
        <v>157.25000000000003</v>
      </c>
      <c r="AC12" s="47">
        <f t="shared" si="10"/>
        <v>5.820830855345771</v>
      </c>
      <c r="AD12" s="39">
        <f t="shared" si="11"/>
        <v>39049</v>
      </c>
      <c r="AE12" s="48" t="str">
        <f t="shared" si="12"/>
        <v>H2748</v>
      </c>
      <c r="AI12" s="52">
        <f t="shared" si="13"/>
        <v>39049</v>
      </c>
      <c r="AJ12" s="53">
        <v>572.5</v>
      </c>
      <c r="AK12" s="54">
        <v>30.2</v>
      </c>
      <c r="AL12" s="55">
        <f t="shared" si="14"/>
        <v>157.25</v>
      </c>
      <c r="AM12" s="55">
        <f t="shared" si="15"/>
        <v>3.02</v>
      </c>
      <c r="AN12" s="56">
        <f t="shared" si="16"/>
        <v>253.71393353715007</v>
      </c>
      <c r="AO12" s="57">
        <f t="shared" si="17"/>
        <v>-61.344313855103373</v>
      </c>
      <c r="AP12" s="47">
        <f t="shared" si="18"/>
        <v>2.2400000000000002</v>
      </c>
      <c r="AQ12" s="47">
        <f t="shared" si="18"/>
        <v>0.1</v>
      </c>
      <c r="AR12" s="58">
        <f t="shared" si="19"/>
        <v>13.273218899390328</v>
      </c>
      <c r="AS12" s="44">
        <f t="shared" si="20"/>
        <v>16.293218899390329</v>
      </c>
    </row>
    <row r="13" spans="1:46" s="74" customFormat="1" x14ac:dyDescent="0.2">
      <c r="A13" s="64" t="s">
        <v>56</v>
      </c>
      <c r="B13" s="64" t="s">
        <v>56</v>
      </c>
      <c r="C13" s="64">
        <v>81.7</v>
      </c>
      <c r="D13" s="65">
        <v>39237</v>
      </c>
      <c r="E13" s="29">
        <v>500</v>
      </c>
      <c r="F13" s="72"/>
      <c r="G13" s="73"/>
      <c r="H13" s="64">
        <v>1.22</v>
      </c>
      <c r="I13" s="67">
        <v>0.09</v>
      </c>
      <c r="J13" s="73">
        <v>35395.963155742422</v>
      </c>
      <c r="K13" s="73">
        <v>630</v>
      </c>
      <c r="L13" s="73"/>
      <c r="M13" s="73"/>
      <c r="P13" s="36">
        <f t="shared" si="0"/>
        <v>11.109240951500254</v>
      </c>
      <c r="Q13" s="37">
        <f t="shared" si="1"/>
        <v>1.5</v>
      </c>
      <c r="R13" s="38">
        <f t="shared" si="2"/>
        <v>1.3724711241742855</v>
      </c>
      <c r="S13" s="38">
        <f t="shared" si="3"/>
        <v>0.11316655971340442</v>
      </c>
      <c r="T13" s="39">
        <f t="shared" si="4"/>
        <v>34449.981037198544</v>
      </c>
      <c r="U13" s="40">
        <f t="shared" si="5"/>
        <v>663.86503847525455</v>
      </c>
      <c r="V13" s="41"/>
      <c r="W13" s="42">
        <f t="shared" si="6"/>
        <v>-37227</v>
      </c>
      <c r="X13" s="43">
        <f t="shared" si="7"/>
        <v>580.69999999999959</v>
      </c>
      <c r="Y13" s="44">
        <f t="shared" si="8"/>
        <v>96.797103202118663</v>
      </c>
      <c r="AB13" s="46">
        <f t="shared" si="9"/>
        <v>158.06999999999996</v>
      </c>
      <c r="AC13" s="47">
        <f t="shared" si="10"/>
        <v>9.6797103202118659</v>
      </c>
      <c r="AD13" s="39">
        <f t="shared" si="11"/>
        <v>39187</v>
      </c>
      <c r="AE13" s="48" t="str">
        <f t="shared" si="12"/>
        <v>Vil9-14C-T</v>
      </c>
      <c r="AI13" s="52">
        <f t="shared" si="13"/>
        <v>39187</v>
      </c>
      <c r="AJ13" s="53">
        <v>580.70000000000005</v>
      </c>
      <c r="AK13" s="54">
        <v>30.2</v>
      </c>
      <c r="AL13" s="55">
        <f t="shared" si="14"/>
        <v>158.07</v>
      </c>
      <c r="AM13" s="55">
        <f t="shared" si="15"/>
        <v>3.02</v>
      </c>
      <c r="AN13" s="56">
        <f t="shared" si="16"/>
        <v>140.50962282796354</v>
      </c>
      <c r="AO13" s="57">
        <f t="shared" si="17"/>
        <v>11.109240951500254</v>
      </c>
      <c r="AP13" s="47">
        <f t="shared" si="18"/>
        <v>1.22</v>
      </c>
      <c r="AQ13" s="47">
        <f t="shared" si="18"/>
        <v>0.09</v>
      </c>
      <c r="AR13" s="58">
        <f t="shared" si="19"/>
        <v>12.155988520080582</v>
      </c>
      <c r="AS13" s="44">
        <f t="shared" si="20"/>
        <v>15.175988520080582</v>
      </c>
    </row>
    <row r="14" spans="1:46" s="74" customFormat="1" x14ac:dyDescent="0.2">
      <c r="A14" s="61" t="s">
        <v>57</v>
      </c>
      <c r="B14" s="61" t="s">
        <v>58</v>
      </c>
      <c r="C14" s="61">
        <v>90</v>
      </c>
      <c r="D14" s="62">
        <v>39568</v>
      </c>
      <c r="E14" s="29">
        <v>500</v>
      </c>
      <c r="F14" s="72"/>
      <c r="G14" s="73"/>
      <c r="H14" s="61">
        <v>2.12</v>
      </c>
      <c r="I14" s="63">
        <v>0.1</v>
      </c>
      <c r="J14" s="73">
        <v>30957.2066636444</v>
      </c>
      <c r="K14" s="73">
        <v>342</v>
      </c>
      <c r="L14" s="73"/>
      <c r="M14" s="73"/>
      <c r="P14" s="36">
        <f t="shared" si="0"/>
        <v>-58.966080056468506</v>
      </c>
      <c r="Q14" s="37">
        <f t="shared" si="1"/>
        <v>1.5</v>
      </c>
      <c r="R14" s="38">
        <f t="shared" si="2"/>
        <v>1.3336178379984749</v>
      </c>
      <c r="S14" s="38">
        <f t="shared" si="3"/>
        <v>0.11258510548541692</v>
      </c>
      <c r="T14" s="39">
        <f t="shared" si="4"/>
        <v>34680.668129402649</v>
      </c>
      <c r="U14" s="40">
        <f t="shared" si="5"/>
        <v>679.77037100032612</v>
      </c>
      <c r="V14" s="41"/>
      <c r="W14" s="42">
        <f t="shared" si="6"/>
        <v>-37558</v>
      </c>
      <c r="X14" s="43">
        <f t="shared" si="7"/>
        <v>598.70000000000005</v>
      </c>
      <c r="Y14" s="44">
        <f t="shared" si="8"/>
        <v>97.880665440309201</v>
      </c>
      <c r="AB14" s="46">
        <f t="shared" si="9"/>
        <v>159.87</v>
      </c>
      <c r="AC14" s="47">
        <f t="shared" si="10"/>
        <v>9.7880665440309205</v>
      </c>
      <c r="AD14" s="39">
        <f t="shared" si="11"/>
        <v>39518</v>
      </c>
      <c r="AE14" s="48" t="str">
        <f t="shared" si="12"/>
        <v>H2749</v>
      </c>
      <c r="AI14" s="52">
        <f t="shared" si="13"/>
        <v>39518</v>
      </c>
      <c r="AJ14" s="53">
        <v>598.70000000000005</v>
      </c>
      <c r="AK14" s="54">
        <v>30.2</v>
      </c>
      <c r="AL14" s="55">
        <f t="shared" si="14"/>
        <v>159.87</v>
      </c>
      <c r="AM14" s="55">
        <f t="shared" si="15"/>
        <v>3.02</v>
      </c>
      <c r="AN14" s="56">
        <f t="shared" si="16"/>
        <v>254.13907218627622</v>
      </c>
      <c r="AO14" s="57">
        <f t="shared" si="17"/>
        <v>-58.966080056468506</v>
      </c>
      <c r="AP14" s="47">
        <f t="shared" si="18"/>
        <v>2.12</v>
      </c>
      <c r="AQ14" s="47">
        <f t="shared" si="18"/>
        <v>0.1</v>
      </c>
      <c r="AR14" s="58">
        <f t="shared" si="19"/>
        <v>15.199113841565685</v>
      </c>
      <c r="AS14" s="44">
        <f t="shared" si="20"/>
        <v>18.219113841565687</v>
      </c>
    </row>
    <row r="15" spans="1:46" s="74" customFormat="1" x14ac:dyDescent="0.2">
      <c r="A15" s="27" t="s">
        <v>59</v>
      </c>
      <c r="B15" s="27" t="s">
        <v>60</v>
      </c>
      <c r="C15" s="27">
        <v>108</v>
      </c>
      <c r="D15" s="28">
        <v>40283</v>
      </c>
      <c r="E15" s="59">
        <v>500</v>
      </c>
      <c r="F15" s="72"/>
      <c r="G15" s="73"/>
      <c r="H15" s="27">
        <v>1.2</v>
      </c>
      <c r="I15" s="32">
        <v>0.06</v>
      </c>
      <c r="J15" s="73">
        <v>35528.743038316505</v>
      </c>
      <c r="K15" s="73">
        <v>435</v>
      </c>
      <c r="L15" s="73"/>
      <c r="M15" s="73"/>
      <c r="P15" s="36">
        <f t="shared" si="0"/>
        <v>6.0056738009776955</v>
      </c>
      <c r="Q15" s="37">
        <f t="shared" si="1"/>
        <v>1.5</v>
      </c>
      <c r="R15" s="38">
        <f t="shared" si="2"/>
        <v>1.2766728041213213</v>
      </c>
      <c r="S15" s="38">
        <f t="shared" si="3"/>
        <v>8.0378858010907106E-2</v>
      </c>
      <c r="T15" s="39">
        <f t="shared" si="4"/>
        <v>35031.213037070032</v>
      </c>
      <c r="U15" s="40">
        <f t="shared" si="5"/>
        <v>506.42462504283685</v>
      </c>
      <c r="V15" s="41"/>
      <c r="W15" s="42">
        <f t="shared" si="6"/>
        <v>-38273</v>
      </c>
      <c r="X15" s="43">
        <f t="shared" si="7"/>
        <v>668.7</v>
      </c>
      <c r="Y15" s="44">
        <f t="shared" si="8"/>
        <v>101.79506822294871</v>
      </c>
      <c r="AB15" s="46">
        <f t="shared" si="9"/>
        <v>166.87</v>
      </c>
      <c r="AC15" s="47">
        <f t="shared" si="10"/>
        <v>10.179506822294872</v>
      </c>
      <c r="AD15" s="39">
        <f t="shared" si="11"/>
        <v>40233</v>
      </c>
      <c r="AE15" s="48" t="str">
        <f t="shared" si="12"/>
        <v>H2687</v>
      </c>
      <c r="AI15" s="52">
        <f t="shared" si="13"/>
        <v>40233</v>
      </c>
      <c r="AJ15" s="53">
        <v>668.7</v>
      </c>
      <c r="AK15" s="54">
        <v>30.2</v>
      </c>
      <c r="AL15" s="55">
        <f t="shared" si="14"/>
        <v>166.87</v>
      </c>
      <c r="AM15" s="55">
        <f t="shared" si="15"/>
        <v>3.02</v>
      </c>
      <c r="AN15" s="56">
        <f t="shared" si="16"/>
        <v>156.84833212830853</v>
      </c>
      <c r="AO15" s="57">
        <f t="shared" si="17"/>
        <v>6.0056738009776955</v>
      </c>
      <c r="AP15" s="47">
        <f t="shared" si="18"/>
        <v>1.2</v>
      </c>
      <c r="AQ15" s="47">
        <f t="shared" si="18"/>
        <v>0.06</v>
      </c>
      <c r="AR15" s="58">
        <f t="shared" si="19"/>
        <v>9.789246933455475</v>
      </c>
      <c r="AS15" s="44">
        <f t="shared" si="20"/>
        <v>12.809246933455475</v>
      </c>
    </row>
    <row r="16" spans="1:46" s="74" customFormat="1" x14ac:dyDescent="0.2">
      <c r="A16" s="27" t="s">
        <v>61</v>
      </c>
      <c r="B16" s="27" t="s">
        <v>62</v>
      </c>
      <c r="C16" s="27">
        <v>121.5</v>
      </c>
      <c r="D16" s="28">
        <v>40464</v>
      </c>
      <c r="E16" s="59">
        <v>300</v>
      </c>
      <c r="F16" s="75"/>
      <c r="G16" s="75"/>
      <c r="H16" s="27">
        <v>1.23</v>
      </c>
      <c r="I16" s="32">
        <v>7.0000000000000007E-2</v>
      </c>
      <c r="J16" s="76">
        <v>35330.387281378047</v>
      </c>
      <c r="K16" s="77">
        <v>436</v>
      </c>
      <c r="L16" s="76"/>
      <c r="M16" s="76"/>
      <c r="N16" s="77"/>
      <c r="O16" s="76"/>
      <c r="P16" s="36">
        <f t="shared" si="0"/>
        <v>1.7056794856946889</v>
      </c>
      <c r="Q16" s="37">
        <f t="shared" si="1"/>
        <v>1.5</v>
      </c>
      <c r="R16" s="38">
        <f t="shared" si="2"/>
        <v>1.2513439164788684</v>
      </c>
      <c r="S16" s="38">
        <f t="shared" si="3"/>
        <v>8.9100321153881945E-2</v>
      </c>
      <c r="T16" s="39">
        <f t="shared" si="4"/>
        <v>35192.188050868463</v>
      </c>
      <c r="U16" s="40">
        <f t="shared" si="5"/>
        <v>572.94893995483653</v>
      </c>
      <c r="V16" s="41"/>
      <c r="W16" s="42">
        <f t="shared" si="6"/>
        <v>-38454</v>
      </c>
      <c r="X16" s="43">
        <f t="shared" si="7"/>
        <v>671.80000000000007</v>
      </c>
      <c r="Y16" s="44">
        <f t="shared" si="8"/>
        <v>61.574659213578862</v>
      </c>
      <c r="AB16" s="46">
        <f t="shared" si="9"/>
        <v>167.18</v>
      </c>
      <c r="AC16" s="47">
        <f t="shared" si="10"/>
        <v>6.1574659213578862</v>
      </c>
      <c r="AD16" s="39">
        <f t="shared" si="11"/>
        <v>40414</v>
      </c>
      <c r="AE16" s="48" t="str">
        <f t="shared" si="12"/>
        <v>H2688</v>
      </c>
      <c r="AI16" s="52">
        <f t="shared" si="13"/>
        <v>40414</v>
      </c>
      <c r="AJ16" s="53">
        <v>671.8</v>
      </c>
      <c r="AK16" s="54">
        <v>30.2</v>
      </c>
      <c r="AL16" s="55">
        <f t="shared" si="14"/>
        <v>167.18</v>
      </c>
      <c r="AM16" s="55">
        <f t="shared" si="15"/>
        <v>3.02</v>
      </c>
      <c r="AN16" s="56">
        <f t="shared" si="16"/>
        <v>164.32844503581563</v>
      </c>
      <c r="AO16" s="57">
        <f t="shared" si="17"/>
        <v>1.7056794856946889</v>
      </c>
      <c r="AP16" s="47">
        <f t="shared" si="18"/>
        <v>1.23</v>
      </c>
      <c r="AQ16" s="47">
        <f t="shared" si="18"/>
        <v>7.0000000000000007E-2</v>
      </c>
      <c r="AR16" s="58">
        <f t="shared" si="19"/>
        <v>10.570356028871254</v>
      </c>
      <c r="AS16" s="44">
        <f t="shared" si="20"/>
        <v>13.590356028871254</v>
      </c>
    </row>
    <row r="17" spans="1:45" s="74" customFormat="1" x14ac:dyDescent="0.2">
      <c r="A17" s="61" t="s">
        <v>63</v>
      </c>
      <c r="B17" s="61" t="s">
        <v>64</v>
      </c>
      <c r="C17" s="61">
        <v>136.5</v>
      </c>
      <c r="D17" s="62">
        <v>40576</v>
      </c>
      <c r="E17" s="70">
        <v>300</v>
      </c>
      <c r="F17" s="75"/>
      <c r="G17" s="75"/>
      <c r="H17" s="61">
        <v>2.0299999999999998</v>
      </c>
      <c r="I17" s="63">
        <v>0.1</v>
      </c>
      <c r="J17" s="76">
        <v>31305.680578441999</v>
      </c>
      <c r="K17" s="77">
        <v>379</v>
      </c>
      <c r="L17" s="76"/>
      <c r="M17" s="76"/>
      <c r="N17" s="77"/>
      <c r="O17" s="76"/>
      <c r="P17" s="36">
        <f t="shared" si="0"/>
        <v>-64.467957180797072</v>
      </c>
      <c r="Q17" s="37">
        <f t="shared" si="1"/>
        <v>1.5</v>
      </c>
      <c r="R17" s="38">
        <f t="shared" si="2"/>
        <v>1.2342829781538858</v>
      </c>
      <c r="S17" s="38">
        <f t="shared" si="3"/>
        <v>0.11125798917688393</v>
      </c>
      <c r="T17" s="39">
        <f t="shared" si="4"/>
        <v>35302.464191004074</v>
      </c>
      <c r="U17" s="40">
        <f t="shared" si="5"/>
        <v>726.06355205027285</v>
      </c>
      <c r="V17" s="41"/>
      <c r="W17" s="42">
        <f t="shared" si="6"/>
        <v>-38566</v>
      </c>
      <c r="X17" s="43">
        <f t="shared" si="7"/>
        <v>671.5</v>
      </c>
      <c r="Y17" s="44">
        <f t="shared" si="8"/>
        <v>61.785346375445222</v>
      </c>
      <c r="AB17" s="46">
        <f t="shared" si="9"/>
        <v>167.15</v>
      </c>
      <c r="AC17" s="47">
        <f t="shared" si="10"/>
        <v>6.178534637544522</v>
      </c>
      <c r="AD17" s="39">
        <f t="shared" si="11"/>
        <v>40526</v>
      </c>
      <c r="AE17" s="48" t="str">
        <f t="shared" si="12"/>
        <v>H2746</v>
      </c>
      <c r="AI17" s="52">
        <f t="shared" si="13"/>
        <v>40526</v>
      </c>
      <c r="AJ17" s="53">
        <v>671.5</v>
      </c>
      <c r="AK17" s="54">
        <v>30.2</v>
      </c>
      <c r="AL17" s="55">
        <f t="shared" si="14"/>
        <v>167.15</v>
      </c>
      <c r="AM17" s="55">
        <f t="shared" si="15"/>
        <v>3.02</v>
      </c>
      <c r="AN17" s="56">
        <f t="shared" si="16"/>
        <v>274.90819042770232</v>
      </c>
      <c r="AO17" s="57">
        <f t="shared" si="17"/>
        <v>-64.467957180797072</v>
      </c>
      <c r="AP17" s="47">
        <f t="shared" si="18"/>
        <v>2.0299999999999998</v>
      </c>
      <c r="AQ17" s="47">
        <f t="shared" si="18"/>
        <v>0.1</v>
      </c>
      <c r="AR17" s="58">
        <f t="shared" si="19"/>
        <v>15.574818202246226</v>
      </c>
      <c r="AS17" s="44">
        <f t="shared" si="20"/>
        <v>18.594818202246227</v>
      </c>
    </row>
    <row r="18" spans="1:45" s="74" customFormat="1" x14ac:dyDescent="0.2">
      <c r="A18" s="64" t="s">
        <v>65</v>
      </c>
      <c r="B18" s="64" t="s">
        <v>65</v>
      </c>
      <c r="C18" s="64">
        <v>138.5</v>
      </c>
      <c r="D18" s="65">
        <v>40590</v>
      </c>
      <c r="E18" s="29">
        <v>500</v>
      </c>
      <c r="F18" s="75"/>
      <c r="G18" s="75"/>
      <c r="H18" s="64">
        <v>3.25</v>
      </c>
      <c r="I18" s="67">
        <v>0.1</v>
      </c>
      <c r="J18" s="76">
        <v>27525.196518429897</v>
      </c>
      <c r="K18" s="77">
        <v>240</v>
      </c>
      <c r="L18" s="76"/>
      <c r="M18" s="76"/>
      <c r="N18" s="77"/>
      <c r="O18" s="76"/>
      <c r="P18" s="36">
        <f t="shared" si="0"/>
        <v>-163.75707752961603</v>
      </c>
      <c r="Q18" s="37">
        <f t="shared" si="1"/>
        <v>1.5</v>
      </c>
      <c r="R18" s="38">
        <f t="shared" si="2"/>
        <v>1.2321944231563124</v>
      </c>
      <c r="S18" s="38">
        <f t="shared" si="3"/>
        <v>0.10700777940234477</v>
      </c>
      <c r="T18" s="39">
        <f t="shared" si="4"/>
        <v>35316.068504829571</v>
      </c>
      <c r="U18" s="40">
        <f t="shared" si="5"/>
        <v>699.37361669446545</v>
      </c>
      <c r="V18" s="41"/>
      <c r="W18" s="42">
        <f t="shared" si="6"/>
        <v>-38580</v>
      </c>
      <c r="X18" s="43">
        <f t="shared" si="7"/>
        <v>671.5</v>
      </c>
      <c r="Y18" s="44">
        <f t="shared" si="8"/>
        <v>102.23081604715837</v>
      </c>
      <c r="AB18" s="46">
        <f t="shared" si="9"/>
        <v>167.15</v>
      </c>
      <c r="AC18" s="47">
        <f t="shared" si="10"/>
        <v>10.223081604715837</v>
      </c>
      <c r="AD18" s="39">
        <f t="shared" si="11"/>
        <v>40540</v>
      </c>
      <c r="AE18" s="48" t="str">
        <f t="shared" si="12"/>
        <v>Vil9-14C-U</v>
      </c>
      <c r="AI18" s="52">
        <f t="shared" si="13"/>
        <v>40540</v>
      </c>
      <c r="AJ18" s="53">
        <v>671.5</v>
      </c>
      <c r="AK18" s="54">
        <v>30.2</v>
      </c>
      <c r="AL18" s="55">
        <f t="shared" si="14"/>
        <v>167.15</v>
      </c>
      <c r="AM18" s="55">
        <f t="shared" si="15"/>
        <v>3.02</v>
      </c>
      <c r="AN18" s="56">
        <f t="shared" si="16"/>
        <v>440.86995509075319</v>
      </c>
      <c r="AO18" s="57">
        <f t="shared" si="17"/>
        <v>-163.75707752961603</v>
      </c>
      <c r="AP18" s="47">
        <f t="shared" si="18"/>
        <v>3.25</v>
      </c>
      <c r="AQ18" s="47">
        <f t="shared" si="18"/>
        <v>0.1</v>
      </c>
      <c r="AR18" s="58">
        <f t="shared" si="19"/>
        <v>18.99599996009507</v>
      </c>
      <c r="AS18" s="44">
        <f t="shared" si="20"/>
        <v>22.015999960095069</v>
      </c>
    </row>
    <row r="19" spans="1:45" s="74" customFormat="1" x14ac:dyDescent="0.2">
      <c r="A19" s="61" t="s">
        <v>66</v>
      </c>
      <c r="B19" s="61" t="s">
        <v>67</v>
      </c>
      <c r="C19" s="61">
        <v>150</v>
      </c>
      <c r="D19" s="62">
        <v>40659</v>
      </c>
      <c r="E19" s="29">
        <v>500</v>
      </c>
      <c r="F19" s="75"/>
      <c r="G19" s="75"/>
      <c r="H19" s="61">
        <v>1.77</v>
      </c>
      <c r="I19" s="63">
        <v>0.09</v>
      </c>
      <c r="J19" s="76">
        <v>32406.65340631911</v>
      </c>
      <c r="K19" s="77">
        <v>386</v>
      </c>
      <c r="L19" s="76"/>
      <c r="M19" s="76"/>
      <c r="N19" s="77"/>
      <c r="O19" s="76"/>
      <c r="P19" s="36">
        <f t="shared" si="0"/>
        <v>-44.763558618228473</v>
      </c>
      <c r="Q19" s="37">
        <f t="shared" si="1"/>
        <v>1.5</v>
      </c>
      <c r="R19" s="38">
        <f t="shared" si="2"/>
        <v>1.2226833996723285</v>
      </c>
      <c r="S19" s="38">
        <f t="shared" si="3"/>
        <v>0.10267046796064497</v>
      </c>
      <c r="T19" s="39">
        <f t="shared" si="4"/>
        <v>35378.31391127473</v>
      </c>
      <c r="U19" s="40">
        <f t="shared" si="5"/>
        <v>676.13464695384391</v>
      </c>
      <c r="V19" s="41"/>
      <c r="W19" s="42">
        <f t="shared" si="6"/>
        <v>-38649</v>
      </c>
      <c r="X19" s="43">
        <f t="shared" si="7"/>
        <v>672.5</v>
      </c>
      <c r="Y19" s="44">
        <f t="shared" si="8"/>
        <v>102.24796386499045</v>
      </c>
      <c r="AB19" s="46">
        <f t="shared" si="9"/>
        <v>167.25</v>
      </c>
      <c r="AC19" s="47">
        <f t="shared" si="10"/>
        <v>10.224796386499046</v>
      </c>
      <c r="AD19" s="39">
        <f t="shared" si="11"/>
        <v>40609</v>
      </c>
      <c r="AE19" s="48" t="str">
        <f t="shared" si="12"/>
        <v>H2750</v>
      </c>
      <c r="AI19" s="52">
        <f t="shared" si="13"/>
        <v>40609</v>
      </c>
      <c r="AJ19" s="53">
        <v>672.5</v>
      </c>
      <c r="AK19" s="54">
        <v>30.2</v>
      </c>
      <c r="AL19" s="55">
        <f t="shared" si="14"/>
        <v>167.25</v>
      </c>
      <c r="AM19" s="55">
        <f t="shared" si="15"/>
        <v>3.02</v>
      </c>
      <c r="AN19" s="56">
        <f t="shared" si="16"/>
        <v>242.11705178898711</v>
      </c>
      <c r="AO19" s="57">
        <f t="shared" si="17"/>
        <v>-44.763558618228473</v>
      </c>
      <c r="AP19" s="47">
        <f t="shared" si="18"/>
        <v>1.77</v>
      </c>
      <c r="AQ19" s="47">
        <f t="shared" si="18"/>
        <v>0.09</v>
      </c>
      <c r="AR19" s="58">
        <f t="shared" si="19"/>
        <v>15.2884468441079</v>
      </c>
      <c r="AS19" s="44">
        <f t="shared" si="20"/>
        <v>18.308446844107902</v>
      </c>
    </row>
    <row r="20" spans="1:45" s="74" customFormat="1" x14ac:dyDescent="0.2">
      <c r="A20" s="27" t="s">
        <v>68</v>
      </c>
      <c r="B20" s="27" t="s">
        <v>69</v>
      </c>
      <c r="C20" s="27">
        <v>168</v>
      </c>
      <c r="D20" s="28">
        <v>40960</v>
      </c>
      <c r="E20" s="29">
        <v>500</v>
      </c>
      <c r="F20" s="75"/>
      <c r="G20" s="75"/>
      <c r="H20" s="27">
        <v>0.99</v>
      </c>
      <c r="I20" s="32">
        <v>0.06</v>
      </c>
      <c r="J20" s="76">
        <v>37074.066451953513</v>
      </c>
      <c r="K20" s="77">
        <v>497</v>
      </c>
      <c r="L20" s="76"/>
      <c r="M20" s="76"/>
      <c r="N20" s="77"/>
      <c r="O20" s="76"/>
      <c r="P20" s="36">
        <f t="shared" si="0"/>
        <v>16.596499857482495</v>
      </c>
      <c r="Q20" s="37">
        <f t="shared" si="1"/>
        <v>1.5</v>
      </c>
      <c r="R20" s="38">
        <f t="shared" si="2"/>
        <v>1.1870005435123423</v>
      </c>
      <c r="S20" s="38">
        <f t="shared" si="3"/>
        <v>8.1354942065801017E-2</v>
      </c>
      <c r="T20" s="39">
        <f t="shared" si="4"/>
        <v>35616.238339997748</v>
      </c>
      <c r="U20" s="40">
        <f t="shared" si="5"/>
        <v>551.43231011597891</v>
      </c>
      <c r="V20" s="41"/>
      <c r="W20" s="42">
        <f t="shared" si="6"/>
        <v>-38950</v>
      </c>
      <c r="X20" s="43">
        <f t="shared" si="7"/>
        <v>683.89999999999986</v>
      </c>
      <c r="Y20" s="44">
        <f t="shared" si="8"/>
        <v>102.72474723367353</v>
      </c>
      <c r="AB20" s="46">
        <f t="shared" si="9"/>
        <v>168.39</v>
      </c>
      <c r="AC20" s="47">
        <f t="shared" si="10"/>
        <v>10.272474723367353</v>
      </c>
      <c r="AD20" s="39">
        <f t="shared" si="11"/>
        <v>40910</v>
      </c>
      <c r="AE20" s="48" t="str">
        <f t="shared" si="12"/>
        <v>H2692</v>
      </c>
      <c r="AI20" s="52">
        <f t="shared" si="13"/>
        <v>40910</v>
      </c>
      <c r="AJ20" s="53">
        <v>683.9</v>
      </c>
      <c r="AK20" s="54">
        <v>30.2</v>
      </c>
      <c r="AL20" s="55">
        <f t="shared" si="14"/>
        <v>168.39</v>
      </c>
      <c r="AM20" s="55">
        <f t="shared" si="15"/>
        <v>3.02</v>
      </c>
      <c r="AN20" s="56">
        <f t="shared" si="16"/>
        <v>140.44315388998521</v>
      </c>
      <c r="AO20" s="57">
        <f t="shared" si="17"/>
        <v>16.596499857482495</v>
      </c>
      <c r="AP20" s="47">
        <f t="shared" si="18"/>
        <v>0.99</v>
      </c>
      <c r="AQ20" s="47">
        <f t="shared" si="18"/>
        <v>0.06</v>
      </c>
      <c r="AR20" s="58">
        <f t="shared" si="19"/>
        <v>10.226100264746348</v>
      </c>
      <c r="AS20" s="44">
        <f t="shared" si="20"/>
        <v>13.246100264746348</v>
      </c>
    </row>
    <row r="21" spans="1:45" s="74" customFormat="1" x14ac:dyDescent="0.2">
      <c r="A21" s="64" t="s">
        <v>70</v>
      </c>
      <c r="B21" s="64" t="s">
        <v>70</v>
      </c>
      <c r="C21" s="64">
        <v>220</v>
      </c>
      <c r="D21" s="78">
        <v>42074</v>
      </c>
      <c r="E21" s="29">
        <v>500</v>
      </c>
      <c r="F21" s="75"/>
      <c r="G21" s="75"/>
      <c r="H21" s="79">
        <v>2.69</v>
      </c>
      <c r="I21" s="80">
        <v>0.1</v>
      </c>
      <c r="J21" s="76">
        <v>29044.347695743101</v>
      </c>
      <c r="K21" s="77">
        <v>300</v>
      </c>
      <c r="L21" s="76"/>
      <c r="M21" s="76"/>
      <c r="N21" s="77"/>
      <c r="O21" s="76"/>
      <c r="P21" s="36">
        <f t="shared" si="0"/>
        <v>-178.55262701858857</v>
      </c>
      <c r="Q21" s="37">
        <f t="shared" si="1"/>
        <v>1.5</v>
      </c>
      <c r="R21" s="38">
        <f t="shared" si="2"/>
        <v>0.96570620381206784</v>
      </c>
      <c r="S21" s="38">
        <f t="shared" si="3"/>
        <v>0.10520045826800969</v>
      </c>
      <c r="T21" s="39">
        <f t="shared" si="4"/>
        <v>37273.648682714957</v>
      </c>
      <c r="U21" s="40">
        <f t="shared" si="5"/>
        <v>878.57171543404547</v>
      </c>
      <c r="V21" s="41"/>
      <c r="W21" s="42">
        <f t="shared" si="6"/>
        <v>-40064</v>
      </c>
      <c r="X21" s="43">
        <f t="shared" si="7"/>
        <v>567.59999999999991</v>
      </c>
      <c r="Y21" s="44">
        <f t="shared" si="8"/>
        <v>95.924617975211191</v>
      </c>
      <c r="AB21" s="46">
        <f t="shared" si="9"/>
        <v>156.76</v>
      </c>
      <c r="AC21" s="47">
        <f t="shared" si="10"/>
        <v>9.5924617975211195</v>
      </c>
      <c r="AD21" s="39">
        <f t="shared" si="11"/>
        <v>42024</v>
      </c>
      <c r="AE21" s="48" t="str">
        <f t="shared" si="12"/>
        <v>Vil9-14C-V</v>
      </c>
      <c r="AI21" s="52">
        <f t="shared" si="13"/>
        <v>42024</v>
      </c>
      <c r="AJ21" s="53">
        <v>567.6</v>
      </c>
      <c r="AK21" s="54">
        <v>30.2</v>
      </c>
      <c r="AL21" s="55">
        <f t="shared" si="14"/>
        <v>156.76</v>
      </c>
      <c r="AM21" s="55">
        <f t="shared" si="15"/>
        <v>3.02</v>
      </c>
      <c r="AN21" s="56">
        <f t="shared" si="16"/>
        <v>436.65909811433937</v>
      </c>
      <c r="AO21" s="57">
        <f t="shared" si="17"/>
        <v>-178.55262701858857</v>
      </c>
      <c r="AP21" s="47">
        <f t="shared" si="18"/>
        <v>2.69</v>
      </c>
      <c r="AQ21" s="47">
        <f t="shared" si="18"/>
        <v>0.1</v>
      </c>
      <c r="AR21" s="58">
        <f t="shared" si="19"/>
        <v>21.42185998337553</v>
      </c>
      <c r="AS21" s="44">
        <f t="shared" si="20"/>
        <v>24.441859983375529</v>
      </c>
    </row>
    <row r="22" spans="1:45" s="74" customFormat="1" x14ac:dyDescent="0.2">
      <c r="A22" s="61" t="s">
        <v>71</v>
      </c>
      <c r="B22" s="61" t="s">
        <v>72</v>
      </c>
      <c r="C22" s="61">
        <f>1475-1250</f>
        <v>225</v>
      </c>
      <c r="D22" s="62">
        <v>42126</v>
      </c>
      <c r="E22" s="29">
        <v>500</v>
      </c>
      <c r="F22" s="81"/>
      <c r="G22" s="81"/>
      <c r="H22" s="61">
        <v>0.72</v>
      </c>
      <c r="I22" s="63">
        <v>0.06</v>
      </c>
      <c r="J22" s="82">
        <v>39632.205274028704</v>
      </c>
      <c r="K22" s="83">
        <v>641</v>
      </c>
      <c r="L22" s="82"/>
      <c r="M22" s="82"/>
      <c r="N22" s="83"/>
      <c r="O22" s="82"/>
      <c r="P22" s="36">
        <f t="shared" si="0"/>
        <v>24.272229578444282</v>
      </c>
      <c r="Q22" s="37">
        <f t="shared" si="1"/>
        <v>1.5</v>
      </c>
      <c r="R22" s="38">
        <f t="shared" si="2"/>
        <v>0.95077406345381299</v>
      </c>
      <c r="S22" s="38">
        <f t="shared" si="3"/>
        <v>7.8840127726769071E-2</v>
      </c>
      <c r="T22" s="39">
        <f t="shared" si="4"/>
        <v>37398.828485379505</v>
      </c>
      <c r="U22" s="40">
        <f t="shared" si="5"/>
        <v>667.64584587951322</v>
      </c>
      <c r="V22" s="41"/>
      <c r="W22" s="42">
        <f t="shared" si="6"/>
        <v>-40116</v>
      </c>
      <c r="X22" s="43">
        <f t="shared" si="7"/>
        <v>553.1</v>
      </c>
      <c r="Y22" s="44">
        <f t="shared" si="8"/>
        <v>94.783461152197418</v>
      </c>
      <c r="AB22" s="46">
        <f t="shared" si="9"/>
        <v>155.31</v>
      </c>
      <c r="AC22" s="47">
        <f t="shared" si="10"/>
        <v>9.4783461152197415</v>
      </c>
      <c r="AD22" s="39">
        <f t="shared" si="11"/>
        <v>42076</v>
      </c>
      <c r="AE22" s="48" t="str">
        <f t="shared" si="12"/>
        <v>H2752</v>
      </c>
      <c r="AI22" s="52">
        <f t="shared" si="13"/>
        <v>42076</v>
      </c>
      <c r="AJ22" s="53">
        <v>553.1</v>
      </c>
      <c r="AK22" s="54">
        <v>30.2</v>
      </c>
      <c r="AL22" s="55">
        <f t="shared" si="14"/>
        <v>155.31</v>
      </c>
      <c r="AM22" s="55">
        <f t="shared" si="15"/>
        <v>3.02</v>
      </c>
      <c r="AN22" s="56">
        <f t="shared" si="16"/>
        <v>117.61280024171819</v>
      </c>
      <c r="AO22" s="57">
        <f t="shared" si="17"/>
        <v>24.272229578444282</v>
      </c>
      <c r="AP22" s="47">
        <f t="shared" si="18"/>
        <v>0.72</v>
      </c>
      <c r="AQ22" s="47">
        <f t="shared" si="18"/>
        <v>0.06</v>
      </c>
      <c r="AR22" s="58">
        <f t="shared" si="19"/>
        <v>11.19703117716875</v>
      </c>
      <c r="AS22" s="44">
        <f t="shared" si="20"/>
        <v>14.217031177168749</v>
      </c>
    </row>
    <row r="23" spans="1:45" s="74" customFormat="1" x14ac:dyDescent="0.2">
      <c r="A23" s="61" t="s">
        <v>73</v>
      </c>
      <c r="B23" s="61" t="s">
        <v>74</v>
      </c>
      <c r="C23" s="61">
        <f>1475-1246.6</f>
        <v>228.40000000000009</v>
      </c>
      <c r="D23" s="62">
        <v>42162</v>
      </c>
      <c r="E23" s="29">
        <v>500</v>
      </c>
      <c r="F23" s="81"/>
      <c r="G23" s="81"/>
      <c r="H23" s="61">
        <v>0.72</v>
      </c>
      <c r="I23" s="63">
        <v>0.06</v>
      </c>
      <c r="J23" s="82">
        <v>39632.205274028704</v>
      </c>
      <c r="K23" s="83">
        <v>676</v>
      </c>
      <c r="L23" s="82"/>
      <c r="M23" s="82"/>
      <c r="N23" s="83"/>
      <c r="O23" s="82"/>
      <c r="P23" s="36">
        <f t="shared" si="0"/>
        <v>23.941727269797376</v>
      </c>
      <c r="Q23" s="37">
        <f t="shared" si="1"/>
        <v>1.5</v>
      </c>
      <c r="R23" s="38">
        <f t="shared" si="2"/>
        <v>0.94664258621020347</v>
      </c>
      <c r="S23" s="38">
        <f t="shared" si="3"/>
        <v>7.8676684768938132E-2</v>
      </c>
      <c r="T23" s="39">
        <f t="shared" si="4"/>
        <v>37433.811006645083</v>
      </c>
      <c r="U23" s="40">
        <f t="shared" si="5"/>
        <v>669.17660227723536</v>
      </c>
      <c r="V23" s="41"/>
      <c r="W23" s="42">
        <f t="shared" si="6"/>
        <v>-40152</v>
      </c>
      <c r="X23" s="43">
        <f t="shared" si="7"/>
        <v>553.10000000000036</v>
      </c>
      <c r="Y23" s="44">
        <f t="shared" si="8"/>
        <v>94.781826722618391</v>
      </c>
      <c r="AB23" s="46">
        <f t="shared" si="9"/>
        <v>155.31000000000003</v>
      </c>
      <c r="AC23" s="47">
        <f t="shared" si="10"/>
        <v>9.4781826722618394</v>
      </c>
      <c r="AD23" s="39">
        <f t="shared" si="11"/>
        <v>42112</v>
      </c>
      <c r="AE23" s="48" t="str">
        <f t="shared" si="12"/>
        <v>H2751</v>
      </c>
      <c r="AI23" s="52">
        <f t="shared" si="13"/>
        <v>42112</v>
      </c>
      <c r="AJ23" s="53">
        <v>553.1</v>
      </c>
      <c r="AK23" s="54">
        <v>30.2</v>
      </c>
      <c r="AL23" s="55">
        <f t="shared" si="14"/>
        <v>155.31</v>
      </c>
      <c r="AM23" s="55">
        <f t="shared" si="15"/>
        <v>3.02</v>
      </c>
      <c r="AN23" s="56">
        <f t="shared" si="16"/>
        <v>118.1261033772777</v>
      </c>
      <c r="AO23" s="57">
        <f t="shared" si="17"/>
        <v>23.941727269797376</v>
      </c>
      <c r="AP23" s="47">
        <f t="shared" si="18"/>
        <v>0.72</v>
      </c>
      <c r="AQ23" s="47">
        <f t="shared" si="18"/>
        <v>0.06</v>
      </c>
      <c r="AR23" s="58">
        <f t="shared" si="19"/>
        <v>11.244701767105546</v>
      </c>
      <c r="AS23" s="44">
        <f t="shared" si="20"/>
        <v>14.264701767105546</v>
      </c>
    </row>
    <row r="24" spans="1:45" s="74" customFormat="1" x14ac:dyDescent="0.2">
      <c r="A24" s="64" t="s">
        <v>75</v>
      </c>
      <c r="B24" s="64" t="s">
        <v>75</v>
      </c>
      <c r="C24" s="64">
        <v>315</v>
      </c>
      <c r="D24" s="65">
        <v>43066</v>
      </c>
      <c r="E24" s="29">
        <v>500</v>
      </c>
      <c r="F24" s="81"/>
      <c r="G24" s="81"/>
      <c r="H24" s="84">
        <v>0.5</v>
      </c>
      <c r="I24" s="85">
        <v>0.09</v>
      </c>
      <c r="J24" s="82">
        <v>42561.383405480374</v>
      </c>
      <c r="K24" s="83">
        <v>1580</v>
      </c>
      <c r="L24" s="82"/>
      <c r="M24" s="82"/>
      <c r="N24" s="83"/>
      <c r="O24" s="82"/>
      <c r="P24" s="36">
        <f t="shared" si="0"/>
        <v>37.342340817656861</v>
      </c>
      <c r="Q24" s="37">
        <f t="shared" si="1"/>
        <v>1.5</v>
      </c>
      <c r="R24" s="38">
        <f t="shared" si="2"/>
        <v>0.79798704025141665</v>
      </c>
      <c r="S24" s="38">
        <f t="shared" si="3"/>
        <v>0.10911445408119155</v>
      </c>
      <c r="T24" s="39">
        <f t="shared" si="4"/>
        <v>38806.0823560719</v>
      </c>
      <c r="U24" s="40">
        <f t="shared" si="5"/>
        <v>1105.3328345293812</v>
      </c>
      <c r="V24" s="41"/>
      <c r="W24" s="42">
        <f t="shared" si="6"/>
        <v>-41056</v>
      </c>
      <c r="X24" s="43">
        <f t="shared" si="7"/>
        <v>460.50000000000011</v>
      </c>
      <c r="Y24" s="44">
        <f t="shared" si="8"/>
        <v>89.481966089543604</v>
      </c>
      <c r="AB24" s="46">
        <f t="shared" si="9"/>
        <v>146.05000000000001</v>
      </c>
      <c r="AC24" s="47">
        <f t="shared" si="10"/>
        <v>8.9481966089543601</v>
      </c>
      <c r="AD24" s="39">
        <f t="shared" si="11"/>
        <v>43016</v>
      </c>
      <c r="AE24" s="48" t="str">
        <f t="shared" si="12"/>
        <v>Vil9-14C-W</v>
      </c>
      <c r="AI24" s="52">
        <f t="shared" si="13"/>
        <v>43016</v>
      </c>
      <c r="AJ24" s="53">
        <v>460.5</v>
      </c>
      <c r="AK24" s="54">
        <v>30.2</v>
      </c>
      <c r="AL24" s="55">
        <f t="shared" si="14"/>
        <v>146.05000000000001</v>
      </c>
      <c r="AM24" s="55">
        <f t="shared" si="15"/>
        <v>3.02</v>
      </c>
      <c r="AN24" s="56">
        <f t="shared" si="16"/>
        <v>91.511511235812165</v>
      </c>
      <c r="AO24" s="57">
        <f t="shared" si="17"/>
        <v>37.342340817656861</v>
      </c>
      <c r="AP24" s="47">
        <f t="shared" si="18"/>
        <v>0.5</v>
      </c>
      <c r="AQ24" s="47">
        <f t="shared" si="18"/>
        <v>0.09</v>
      </c>
      <c r="AR24" s="58">
        <f t="shared" si="19"/>
        <v>17.534528615069281</v>
      </c>
      <c r="AS24" s="44">
        <f t="shared" si="20"/>
        <v>20.55452861506928</v>
      </c>
    </row>
    <row r="25" spans="1:45" s="74" customFormat="1" x14ac:dyDescent="0.2">
      <c r="A25" s="64" t="s">
        <v>76</v>
      </c>
      <c r="B25" s="64" t="s">
        <v>76</v>
      </c>
      <c r="C25" s="64">
        <v>345</v>
      </c>
      <c r="D25" s="65">
        <v>43379</v>
      </c>
      <c r="E25" s="29">
        <v>500</v>
      </c>
      <c r="F25" s="81"/>
      <c r="G25" s="81"/>
      <c r="H25" s="84">
        <v>0.62</v>
      </c>
      <c r="I25" s="85">
        <v>0.09</v>
      </c>
      <c r="J25" s="82">
        <v>40833.393693017453</v>
      </c>
      <c r="K25" s="83">
        <v>1270</v>
      </c>
      <c r="L25" s="82"/>
      <c r="M25" s="82"/>
      <c r="N25" s="83"/>
      <c r="O25" s="82"/>
      <c r="P25" s="36">
        <f t="shared" si="0"/>
        <v>17.729056145283483</v>
      </c>
      <c r="Q25" s="37">
        <f t="shared" si="1"/>
        <v>1.5</v>
      </c>
      <c r="R25" s="38">
        <f t="shared" si="2"/>
        <v>0.75360749609833966</v>
      </c>
      <c r="S25" s="38">
        <f t="shared" si="3"/>
        <v>0.10374467204965046</v>
      </c>
      <c r="T25" s="39">
        <f t="shared" si="4"/>
        <v>39265.736132870166</v>
      </c>
      <c r="U25" s="40">
        <f t="shared" si="5"/>
        <v>1112.9218024654765</v>
      </c>
      <c r="V25" s="41"/>
      <c r="W25" s="42">
        <f t="shared" si="6"/>
        <v>-41369</v>
      </c>
      <c r="X25" s="43">
        <f t="shared" si="7"/>
        <v>432.5</v>
      </c>
      <c r="Y25" s="44">
        <f t="shared" si="8"/>
        <v>87.733682166273965</v>
      </c>
      <c r="AB25" s="46">
        <f t="shared" si="9"/>
        <v>143.25</v>
      </c>
      <c r="AC25" s="47">
        <f t="shared" si="10"/>
        <v>8.7733682166273965</v>
      </c>
      <c r="AD25" s="39">
        <f t="shared" si="11"/>
        <v>43329</v>
      </c>
      <c r="AE25" s="48" t="str">
        <f t="shared" si="12"/>
        <v>Vil9-14C-X</v>
      </c>
      <c r="AI25" s="52">
        <f t="shared" si="13"/>
        <v>43329</v>
      </c>
      <c r="AJ25" s="53">
        <v>432.5</v>
      </c>
      <c r="AK25" s="54">
        <v>30.2</v>
      </c>
      <c r="AL25" s="55">
        <f t="shared" si="14"/>
        <v>143.25</v>
      </c>
      <c r="AM25" s="55">
        <f t="shared" si="15"/>
        <v>3.02</v>
      </c>
      <c r="AN25" s="56">
        <f t="shared" si="16"/>
        <v>117.8531270718814</v>
      </c>
      <c r="AO25" s="57">
        <f t="shared" si="17"/>
        <v>17.729056145283483</v>
      </c>
      <c r="AP25" s="47">
        <f t="shared" si="18"/>
        <v>0.62</v>
      </c>
      <c r="AQ25" s="47">
        <f t="shared" si="18"/>
        <v>0.09</v>
      </c>
      <c r="AR25" s="58">
        <f t="shared" si="19"/>
        <v>18.466124210722079</v>
      </c>
      <c r="AS25" s="44">
        <f t="shared" si="20"/>
        <v>21.486124210722078</v>
      </c>
    </row>
    <row r="26" spans="1:45" s="74" customFormat="1" x14ac:dyDescent="0.2">
      <c r="A26" s="64" t="s">
        <v>77</v>
      </c>
      <c r="B26" s="64" t="s">
        <v>77</v>
      </c>
      <c r="C26" s="64">
        <v>380</v>
      </c>
      <c r="D26" s="65">
        <v>43745</v>
      </c>
      <c r="E26" s="29">
        <v>500</v>
      </c>
      <c r="F26" s="72"/>
      <c r="G26" s="73"/>
      <c r="H26" s="84">
        <v>0.48</v>
      </c>
      <c r="I26" s="85">
        <v>0.09</v>
      </c>
      <c r="J26" s="73">
        <v>42889.306487461588</v>
      </c>
      <c r="K26" s="73">
        <v>1670</v>
      </c>
      <c r="L26" s="73"/>
      <c r="M26" s="73"/>
      <c r="P26" s="36">
        <f t="shared" si="0"/>
        <v>33.147672419610821</v>
      </c>
      <c r="Q26" s="37">
        <f t="shared" si="1"/>
        <v>1.5</v>
      </c>
      <c r="R26" s="38">
        <f t="shared" si="2"/>
        <v>0.7180004307595802</v>
      </c>
      <c r="S26" s="38">
        <f t="shared" si="3"/>
        <v>0.10611825893902513</v>
      </c>
      <c r="T26" s="39">
        <f t="shared" si="4"/>
        <v>39654.54539259513</v>
      </c>
      <c r="U26" s="40">
        <f t="shared" si="5"/>
        <v>1196.0125892789329</v>
      </c>
      <c r="V26" s="41"/>
      <c r="W26" s="42">
        <f t="shared" si="6"/>
        <v>-41735</v>
      </c>
      <c r="X26" s="43">
        <f t="shared" si="7"/>
        <v>426.59999999999997</v>
      </c>
      <c r="Y26" s="44">
        <f t="shared" si="8"/>
        <v>87.400344534901876</v>
      </c>
      <c r="AB26" s="46">
        <f t="shared" si="9"/>
        <v>142.66</v>
      </c>
      <c r="AC26" s="47">
        <f t="shared" si="10"/>
        <v>8.7400344534901873</v>
      </c>
      <c r="AD26" s="39">
        <f t="shared" si="11"/>
        <v>43695</v>
      </c>
      <c r="AE26" s="48" t="str">
        <f t="shared" si="12"/>
        <v>Vil9-14C-Y</v>
      </c>
      <c r="AI26" s="52">
        <f t="shared" si="13"/>
        <v>43695</v>
      </c>
      <c r="AJ26" s="53">
        <v>426.6</v>
      </c>
      <c r="AK26" s="54">
        <v>30.2</v>
      </c>
      <c r="AL26" s="55">
        <f t="shared" si="14"/>
        <v>142.66</v>
      </c>
      <c r="AM26" s="55">
        <f t="shared" si="15"/>
        <v>3.02</v>
      </c>
      <c r="AN26" s="56">
        <f t="shared" si="16"/>
        <v>95.371530526183207</v>
      </c>
      <c r="AO26" s="57">
        <f t="shared" si="17"/>
        <v>33.147672419610821</v>
      </c>
      <c r="AP26" s="47">
        <f t="shared" si="18"/>
        <v>0.48</v>
      </c>
      <c r="AQ26" s="47">
        <f t="shared" si="18"/>
        <v>0.09</v>
      </c>
      <c r="AR26" s="58">
        <f t="shared" si="19"/>
        <v>18.972246903664875</v>
      </c>
      <c r="AS26" s="44">
        <f t="shared" si="20"/>
        <v>21.992246903664874</v>
      </c>
    </row>
    <row r="27" spans="1:45" x14ac:dyDescent="0.2">
      <c r="A27" s="64" t="s">
        <v>78</v>
      </c>
      <c r="B27" s="64" t="s">
        <v>78</v>
      </c>
      <c r="C27" s="64">
        <v>415</v>
      </c>
      <c r="D27" s="65">
        <v>44102</v>
      </c>
      <c r="E27" s="29">
        <v>500</v>
      </c>
      <c r="H27" s="84">
        <v>0.52</v>
      </c>
      <c r="I27" s="85">
        <v>0.09</v>
      </c>
      <c r="J27" s="71">
        <v>42246.323416720072</v>
      </c>
      <c r="K27" s="71">
        <v>1510</v>
      </c>
      <c r="P27" s="36">
        <f t="shared" si="0"/>
        <v>24.322128470199232</v>
      </c>
      <c r="Q27" s="37">
        <f t="shared" si="1"/>
        <v>1.5</v>
      </c>
      <c r="R27" s="38">
        <f t="shared" si="2"/>
        <v>0.68712291914186852</v>
      </c>
      <c r="S27" s="38">
        <f t="shared" si="3"/>
        <v>0.10362471536393955</v>
      </c>
      <c r="T27" s="39">
        <f t="shared" si="4"/>
        <v>40007.651742004353</v>
      </c>
      <c r="U27" s="40">
        <f t="shared" si="5"/>
        <v>1220.7649581515034</v>
      </c>
      <c r="W27" s="42">
        <f t="shared" si="6"/>
        <v>-42092</v>
      </c>
      <c r="X27" s="43">
        <f t="shared" si="7"/>
        <v>425.50000000000011</v>
      </c>
      <c r="Y27" s="44">
        <f t="shared" si="8"/>
        <v>87.308836073678322</v>
      </c>
      <c r="AB27" s="46">
        <f t="shared" si="9"/>
        <v>142.55000000000001</v>
      </c>
      <c r="AC27" s="47">
        <f t="shared" si="10"/>
        <v>8.7308836073678329</v>
      </c>
      <c r="AD27" s="39">
        <f t="shared" si="11"/>
        <v>44052</v>
      </c>
      <c r="AE27" s="48" t="str">
        <f t="shared" si="12"/>
        <v>Vil9-14C-Z</v>
      </c>
      <c r="AI27" s="52">
        <f t="shared" si="13"/>
        <v>44052</v>
      </c>
      <c r="AJ27" s="53">
        <v>425.5</v>
      </c>
      <c r="AK27" s="54">
        <v>30.2</v>
      </c>
      <c r="AL27" s="55">
        <f t="shared" si="14"/>
        <v>142.55000000000001</v>
      </c>
      <c r="AM27" s="55">
        <f t="shared" si="15"/>
        <v>3.02</v>
      </c>
      <c r="AN27" s="56">
        <f t="shared" si="16"/>
        <v>107.878805865731</v>
      </c>
      <c r="AO27" s="57">
        <f t="shared" si="17"/>
        <v>24.322128470199232</v>
      </c>
      <c r="AP27" s="47">
        <f t="shared" si="18"/>
        <v>0.52</v>
      </c>
      <c r="AQ27" s="47">
        <f t="shared" si="18"/>
        <v>0.09</v>
      </c>
      <c r="AR27" s="58">
        <f t="shared" si="19"/>
        <v>19.894392029632016</v>
      </c>
      <c r="AS27" s="44">
        <f t="shared" si="20"/>
        <v>22.914392029632015</v>
      </c>
    </row>
    <row r="28" spans="1:45" x14ac:dyDescent="0.2">
      <c r="A28" s="64" t="s">
        <v>79</v>
      </c>
      <c r="B28" s="64" t="s">
        <v>79</v>
      </c>
      <c r="C28" s="64">
        <v>435</v>
      </c>
      <c r="D28" s="65">
        <v>44307</v>
      </c>
      <c r="E28" s="29">
        <v>500</v>
      </c>
      <c r="H28" s="84">
        <v>0.49</v>
      </c>
      <c r="I28" s="85">
        <v>0.09</v>
      </c>
      <c r="J28" s="71">
        <v>42723.67175336201</v>
      </c>
      <c r="K28" s="71">
        <v>1630</v>
      </c>
      <c r="P28" s="36">
        <f t="shared" si="0"/>
        <v>25.427627197856406</v>
      </c>
      <c r="Q28" s="37">
        <f t="shared" si="1"/>
        <v>1.5</v>
      </c>
      <c r="R28" s="38">
        <f t="shared" si="2"/>
        <v>0.65707980259669951</v>
      </c>
      <c r="S28" s="38">
        <f t="shared" si="3"/>
        <v>0.10322230486501197</v>
      </c>
      <c r="T28" s="39">
        <f t="shared" si="4"/>
        <v>40366.78886940654</v>
      </c>
      <c r="U28" s="40">
        <f t="shared" si="5"/>
        <v>1272.4610782292766</v>
      </c>
      <c r="W28" s="42">
        <f t="shared" si="6"/>
        <v>-42297</v>
      </c>
      <c r="X28" s="43">
        <f t="shared" si="7"/>
        <v>397.40000000000009</v>
      </c>
      <c r="Y28" s="44">
        <f t="shared" si="8"/>
        <v>85.604173772509412</v>
      </c>
      <c r="AB28" s="46">
        <f t="shared" si="9"/>
        <v>139.74</v>
      </c>
      <c r="AC28" s="47">
        <f t="shared" si="10"/>
        <v>8.5604173772509409</v>
      </c>
      <c r="AD28" s="39">
        <f t="shared" si="11"/>
        <v>44257</v>
      </c>
      <c r="AE28" s="48" t="str">
        <f t="shared" si="12"/>
        <v>Vil9-14C-AA</v>
      </c>
      <c r="AI28" s="52">
        <f t="shared" si="13"/>
        <v>44257</v>
      </c>
      <c r="AJ28" s="53">
        <v>397.4</v>
      </c>
      <c r="AK28" s="54">
        <v>30.2</v>
      </c>
      <c r="AL28" s="55">
        <f t="shared" si="14"/>
        <v>139.74</v>
      </c>
      <c r="AM28" s="55">
        <f t="shared" si="15"/>
        <v>3.02</v>
      </c>
      <c r="AN28" s="56">
        <f t="shared" si="16"/>
        <v>104.20743375371546</v>
      </c>
      <c r="AO28" s="57">
        <f t="shared" si="17"/>
        <v>25.427627197856406</v>
      </c>
      <c r="AP28" s="47">
        <f t="shared" si="18"/>
        <v>0.49</v>
      </c>
      <c r="AQ28" s="47">
        <f t="shared" si="18"/>
        <v>0.09</v>
      </c>
      <c r="AR28" s="58">
        <f t="shared" si="19"/>
        <v>20.316111211477097</v>
      </c>
      <c r="AS28" s="44">
        <f t="shared" si="20"/>
        <v>23.336111211477096</v>
      </c>
    </row>
    <row r="29" spans="1:45" x14ac:dyDescent="0.2">
      <c r="A29" s="64" t="s">
        <v>80</v>
      </c>
      <c r="B29" s="64" t="s">
        <v>80</v>
      </c>
      <c r="C29" s="64">
        <v>455</v>
      </c>
      <c r="D29" s="65">
        <v>45511</v>
      </c>
      <c r="E29" s="29">
        <v>500</v>
      </c>
      <c r="H29" s="84">
        <v>0.46</v>
      </c>
      <c r="I29" s="85">
        <v>0.09</v>
      </c>
      <c r="J29" s="71">
        <v>43231.187870087771</v>
      </c>
      <c r="K29" s="71">
        <v>1730</v>
      </c>
      <c r="P29" s="36">
        <f t="shared" si="0"/>
        <v>11.748136524492148</v>
      </c>
      <c r="Q29" s="37">
        <f t="shared" si="1"/>
        <v>1.5</v>
      </c>
      <c r="R29" s="38">
        <f t="shared" si="2"/>
        <v>0.52123545258357273</v>
      </c>
      <c r="S29" s="38">
        <f t="shared" si="3"/>
        <v>9.8861899160841787E-2</v>
      </c>
      <c r="T29" s="39">
        <f t="shared" si="4"/>
        <v>42227.2606865056</v>
      </c>
      <c r="U29" s="40">
        <f t="shared" si="5"/>
        <v>1542.2812329811786</v>
      </c>
      <c r="W29" s="42">
        <f t="shared" si="6"/>
        <v>-43501</v>
      </c>
      <c r="X29" s="43">
        <f t="shared" si="7"/>
        <v>282.30000000000018</v>
      </c>
      <c r="Y29" s="44">
        <f t="shared" si="8"/>
        <v>78.594610413682034</v>
      </c>
      <c r="AB29" s="46">
        <f t="shared" si="9"/>
        <v>128.23000000000002</v>
      </c>
      <c r="AC29" s="47">
        <f t="shared" si="10"/>
        <v>7.8594610413682036</v>
      </c>
      <c r="AD29" s="39">
        <f t="shared" si="11"/>
        <v>45461</v>
      </c>
      <c r="AE29" s="48" t="str">
        <f t="shared" si="12"/>
        <v>Vil9-14C-AB</v>
      </c>
      <c r="AI29" s="52">
        <f t="shared" si="13"/>
        <v>45461</v>
      </c>
      <c r="AJ29" s="53">
        <v>282.3</v>
      </c>
      <c r="AK29" s="54">
        <v>30.2</v>
      </c>
      <c r="AL29" s="55">
        <f t="shared" si="14"/>
        <v>128.22999999999999</v>
      </c>
      <c r="AM29" s="55">
        <f t="shared" si="15"/>
        <v>3.02</v>
      </c>
      <c r="AN29" s="56">
        <f t="shared" si="16"/>
        <v>113.16536453464371</v>
      </c>
      <c r="AO29" s="57">
        <f t="shared" si="17"/>
        <v>11.748136524492148</v>
      </c>
      <c r="AP29" s="47">
        <f t="shared" si="18"/>
        <v>0.46</v>
      </c>
      <c r="AQ29" s="47">
        <f t="shared" si="18"/>
        <v>0.09</v>
      </c>
      <c r="AR29" s="58">
        <f t="shared" si="19"/>
        <v>23.384324445366925</v>
      </c>
      <c r="AS29" s="44">
        <f t="shared" si="20"/>
        <v>26.404324445366925</v>
      </c>
    </row>
    <row r="30" spans="1:45" x14ac:dyDescent="0.2">
      <c r="A30" s="86" t="s">
        <v>81</v>
      </c>
      <c r="B30" s="87" t="s">
        <v>81</v>
      </c>
      <c r="C30" s="87">
        <f>1475-(E30*10)</f>
        <v>-2895</v>
      </c>
      <c r="D30" s="88">
        <v>47110</v>
      </c>
      <c r="E30" s="86">
        <v>437</v>
      </c>
      <c r="H30" s="89">
        <v>0.38</v>
      </c>
      <c r="I30" s="90">
        <v>0.03</v>
      </c>
      <c r="J30" s="71">
        <v>44730</v>
      </c>
      <c r="K30" s="71">
        <v>720</v>
      </c>
      <c r="P30" s="36">
        <f t="shared" si="0"/>
        <v>5.4557459421892602</v>
      </c>
      <c r="Q30" s="37">
        <f t="shared" si="1"/>
        <v>1.5</v>
      </c>
      <c r="R30" s="38">
        <f t="shared" si="2"/>
        <v>0.40192818039226613</v>
      </c>
      <c r="S30" s="38">
        <f t="shared" si="3"/>
        <v>3.6378431697766417E-2</v>
      </c>
      <c r="T30" s="39">
        <f t="shared" si="4"/>
        <v>44315.265902007151</v>
      </c>
      <c r="U30" s="40">
        <f t="shared" si="5"/>
        <v>729.06026637457762</v>
      </c>
      <c r="W30" s="42">
        <f t="shared" si="6"/>
        <v>-45100</v>
      </c>
      <c r="X30" s="43">
        <f t="shared" si="7"/>
        <v>199.79999999999976</v>
      </c>
      <c r="Y30" s="44">
        <f t="shared" si="8"/>
        <v>63.818424772757787</v>
      </c>
      <c r="AB30" s="46">
        <f t="shared" si="9"/>
        <v>119.97999999999998</v>
      </c>
      <c r="AC30" s="47">
        <f t="shared" si="10"/>
        <v>6.3818424772757787</v>
      </c>
      <c r="AD30" s="39">
        <f t="shared" si="11"/>
        <v>47060</v>
      </c>
      <c r="AE30" s="48" t="str">
        <f t="shared" si="12"/>
        <v>Vil9-14C-AC</v>
      </c>
      <c r="AI30" s="52">
        <f t="shared" si="13"/>
        <v>47060</v>
      </c>
      <c r="AJ30" s="53">
        <v>199.8</v>
      </c>
      <c r="AK30" s="54">
        <v>30.2</v>
      </c>
      <c r="AL30" s="55">
        <f t="shared" si="14"/>
        <v>119.98</v>
      </c>
      <c r="AM30" s="55">
        <f t="shared" si="15"/>
        <v>3.02</v>
      </c>
      <c r="AN30" s="56">
        <f t="shared" si="16"/>
        <v>113.43419601856132</v>
      </c>
      <c r="AO30" s="57">
        <f t="shared" si="17"/>
        <v>5.4557459421892602</v>
      </c>
      <c r="AP30" s="47">
        <f t="shared" si="18"/>
        <v>0.38</v>
      </c>
      <c r="AQ30" s="47">
        <f t="shared" si="18"/>
        <v>0.03</v>
      </c>
      <c r="AR30" s="58">
        <f t="shared" si="19"/>
        <v>10.007565262927471</v>
      </c>
      <c r="AS30" s="44">
        <f t="shared" si="20"/>
        <v>13.027565262927471</v>
      </c>
    </row>
    <row r="31" spans="1:45" x14ac:dyDescent="0.2">
      <c r="A31" s="86" t="s">
        <v>82</v>
      </c>
      <c r="B31" s="87" t="s">
        <v>82</v>
      </c>
      <c r="C31" s="87">
        <f>1475-(E31*10)</f>
        <v>-2655</v>
      </c>
      <c r="D31" s="88">
        <v>48062</v>
      </c>
      <c r="E31" s="86">
        <v>413</v>
      </c>
      <c r="H31" s="89">
        <v>0.36</v>
      </c>
      <c r="I31" s="90">
        <v>0.03</v>
      </c>
      <c r="J31" s="71">
        <v>45230</v>
      </c>
      <c r="K31" s="71">
        <v>780</v>
      </c>
      <c r="P31" s="36">
        <f t="shared" si="0"/>
        <v>4.0270084479396733</v>
      </c>
      <c r="Q31" s="37">
        <f t="shared" si="1"/>
        <v>1.5</v>
      </c>
      <c r="R31" s="38">
        <f t="shared" si="2"/>
        <v>0.37510553143976849</v>
      </c>
      <c r="S31" s="38">
        <f t="shared" si="3"/>
        <v>3.586410579388763E-2</v>
      </c>
      <c r="T31" s="39">
        <f t="shared" si="4"/>
        <v>44870.073187366674</v>
      </c>
      <c r="U31" s="40">
        <f t="shared" si="5"/>
        <v>770.39407053121249</v>
      </c>
      <c r="W31" s="42">
        <f t="shared" si="6"/>
        <v>-46052</v>
      </c>
      <c r="X31" s="43">
        <f t="shared" si="7"/>
        <v>256.39999999999998</v>
      </c>
      <c r="Y31" s="44">
        <f t="shared" si="8"/>
        <v>63.154277838770234</v>
      </c>
      <c r="AB31" s="46">
        <f t="shared" si="9"/>
        <v>125.64</v>
      </c>
      <c r="AC31" s="47">
        <f t="shared" si="10"/>
        <v>6.3154277838770234</v>
      </c>
      <c r="AD31" s="39">
        <f t="shared" si="11"/>
        <v>48012</v>
      </c>
      <c r="AE31" s="48" t="str">
        <f t="shared" si="12"/>
        <v>Vil9-14C-AD</v>
      </c>
      <c r="AI31" s="52">
        <f t="shared" si="13"/>
        <v>48012</v>
      </c>
      <c r="AJ31" s="53">
        <v>256.39999999999998</v>
      </c>
      <c r="AK31" s="54">
        <v>30.2</v>
      </c>
      <c r="AL31" s="55">
        <f t="shared" si="14"/>
        <v>125.64</v>
      </c>
      <c r="AM31" s="55">
        <f t="shared" si="15"/>
        <v>3.02</v>
      </c>
      <c r="AN31" s="56">
        <f t="shared" si="16"/>
        <v>120.5804665860086</v>
      </c>
      <c r="AO31" s="57">
        <f t="shared" si="17"/>
        <v>4.0270084479396733</v>
      </c>
      <c r="AP31" s="47">
        <f t="shared" si="18"/>
        <v>0.36</v>
      </c>
      <c r="AQ31" s="47">
        <f t="shared" si="18"/>
        <v>0.03</v>
      </c>
      <c r="AR31" s="58">
        <f t="shared" si="19"/>
        <v>11.08452827850312</v>
      </c>
      <c r="AS31" s="44">
        <f t="shared" si="20"/>
        <v>14.104528278503119</v>
      </c>
    </row>
    <row r="32" spans="1:45" s="98" customFormat="1" x14ac:dyDescent="0.2">
      <c r="A32" s="91"/>
      <c r="B32" s="92"/>
      <c r="C32" s="92"/>
      <c r="D32" s="93"/>
      <c r="E32" s="91"/>
      <c r="F32" s="94"/>
      <c r="G32" s="95"/>
      <c r="H32" s="96"/>
      <c r="I32" s="97"/>
      <c r="J32" s="95"/>
      <c r="K32" s="95"/>
      <c r="L32" s="95"/>
      <c r="M32" s="95"/>
      <c r="P32" s="99"/>
      <c r="Q32" s="100"/>
      <c r="R32" s="101"/>
      <c r="S32" s="101"/>
      <c r="T32" s="102"/>
      <c r="U32" s="103"/>
      <c r="W32" s="94"/>
      <c r="X32" s="104"/>
      <c r="Y32" s="104"/>
      <c r="AB32" s="105"/>
      <c r="AC32" s="106"/>
      <c r="AD32" s="102"/>
      <c r="AE32" s="107"/>
      <c r="AI32" s="108"/>
      <c r="AJ32" s="109"/>
      <c r="AK32" s="110"/>
    </row>
    <row r="33" spans="1:37" x14ac:dyDescent="0.2">
      <c r="A33" s="86" t="s">
        <v>83</v>
      </c>
      <c r="B33" s="87" t="s">
        <v>83</v>
      </c>
      <c r="C33" s="87">
        <f t="shared" ref="C33:C46" si="21">1475-(E33*10)</f>
        <v>-8175</v>
      </c>
      <c r="D33" s="88">
        <v>50323</v>
      </c>
      <c r="E33" s="86">
        <v>965</v>
      </c>
      <c r="H33" s="89">
        <v>0.35</v>
      </c>
      <c r="I33" s="90">
        <v>0.03</v>
      </c>
      <c r="J33" s="71">
        <v>45410</v>
      </c>
      <c r="K33" s="71">
        <v>820</v>
      </c>
      <c r="P33" s="36">
        <f t="shared" ref="P33:P54" si="22">AO33</f>
        <v>0</v>
      </c>
      <c r="Q33" s="37">
        <f t="shared" ref="Q33:Q54" si="23">$O$2</f>
        <v>1.5</v>
      </c>
      <c r="R33" s="38">
        <f t="shared" ref="R33:R54" si="24">H33/((100-P33)/100)</f>
        <v>0.35</v>
      </c>
      <c r="S33" s="38">
        <f t="shared" ref="S33:S54" si="25">I33+(H33/((100-(P33+Q33))/100)-H33/((100-(P33-Q33))/100))/2</f>
        <v>3.5251181515841029E-2</v>
      </c>
      <c r="T33" s="39">
        <f t="shared" ref="T33:T54" si="26">-8033*LN(R33/100)</f>
        <v>45426.553230140213</v>
      </c>
      <c r="U33" s="40">
        <f t="shared" ref="U33:U54" si="27">(8033*LN((R33+S33)/100) - 8033*LN((R33-S33)/100))/2</f>
        <v>811.81747819114025</v>
      </c>
      <c r="W33" s="42">
        <f t="shared" ref="W33:W54" si="28">2010-D33</f>
        <v>-48313</v>
      </c>
      <c r="X33" s="43">
        <f t="shared" ref="X33:X54" si="29">(AB33-100)*10</f>
        <v>541.08251439850187</v>
      </c>
      <c r="Y33" s="44">
        <f t="shared" ref="Y33:Y54" si="30">AC33*10</f>
        <v>180.6584142142197</v>
      </c>
      <c r="AB33" s="46">
        <f t="shared" ref="AB33:AB54" si="31">R33/EXP(-(LN(2)/5730)*(D33))</f>
        <v>154.10825143985019</v>
      </c>
      <c r="AC33" s="47">
        <f t="shared" ref="AC33:AC54" si="32">S33+(R33/EXP(-(LN(2)/5730)*(D33+E33))-R33/EXP(-(LN(2)/5730)*(D33-E33)))/2</f>
        <v>18.065841421421972</v>
      </c>
      <c r="AD33" s="39">
        <f t="shared" ref="AD33:AD54" si="33">D33-50</f>
        <v>50273</v>
      </c>
      <c r="AE33" s="48" t="str">
        <f t="shared" ref="AE33:AE54" si="34">B33</f>
        <v>Vil9-14C-AE</v>
      </c>
      <c r="AI33" s="52">
        <f t="shared" ref="AI33:AI54" si="35">D33-50</f>
        <v>50273</v>
      </c>
      <c r="AJ33" s="111"/>
      <c r="AK33" s="54"/>
    </row>
    <row r="34" spans="1:37" x14ac:dyDescent="0.2">
      <c r="A34" s="86" t="s">
        <v>84</v>
      </c>
      <c r="B34" s="87" t="s">
        <v>84</v>
      </c>
      <c r="C34" s="87">
        <f t="shared" si="21"/>
        <v>-7355</v>
      </c>
      <c r="D34" s="88">
        <v>51781</v>
      </c>
      <c r="E34" s="86">
        <v>883</v>
      </c>
      <c r="H34" s="89">
        <v>0.3</v>
      </c>
      <c r="I34" s="90">
        <v>0.03</v>
      </c>
      <c r="J34" s="71">
        <v>46600</v>
      </c>
      <c r="K34" s="71">
        <v>930</v>
      </c>
      <c r="P34" s="36">
        <f t="shared" si="22"/>
        <v>0</v>
      </c>
      <c r="Q34" s="37">
        <f t="shared" si="23"/>
        <v>1.5</v>
      </c>
      <c r="R34" s="38">
        <f t="shared" si="24"/>
        <v>0.3</v>
      </c>
      <c r="S34" s="38">
        <f t="shared" si="25"/>
        <v>3.4501012727863739E-2</v>
      </c>
      <c r="T34" s="39">
        <f t="shared" si="26"/>
        <v>46664.845641192587</v>
      </c>
      <c r="U34" s="40">
        <f t="shared" si="27"/>
        <v>927.92750010907912</v>
      </c>
      <c r="W34" s="42">
        <f t="shared" si="28"/>
        <v>-49771</v>
      </c>
      <c r="X34" s="43">
        <f t="shared" si="29"/>
        <v>575.70990274632754</v>
      </c>
      <c r="Y34" s="44">
        <f t="shared" si="30"/>
        <v>168.97442522913028</v>
      </c>
      <c r="AB34" s="46">
        <f t="shared" si="31"/>
        <v>157.57099027463275</v>
      </c>
      <c r="AC34" s="47">
        <f t="shared" si="32"/>
        <v>16.897442522913028</v>
      </c>
      <c r="AD34" s="39">
        <f t="shared" si="33"/>
        <v>51731</v>
      </c>
      <c r="AE34" s="48" t="str">
        <f t="shared" si="34"/>
        <v>Vil9-14C-AF</v>
      </c>
      <c r="AI34" s="52">
        <f t="shared" si="35"/>
        <v>51731</v>
      </c>
    </row>
    <row r="35" spans="1:37" x14ac:dyDescent="0.2">
      <c r="A35" s="86" t="s">
        <v>85</v>
      </c>
      <c r="B35" s="87" t="s">
        <v>85</v>
      </c>
      <c r="C35" s="87">
        <f t="shared" si="21"/>
        <v>-4325</v>
      </c>
      <c r="D35" s="88">
        <v>55941</v>
      </c>
      <c r="E35" s="86">
        <v>580</v>
      </c>
      <c r="H35" s="89">
        <v>0.19</v>
      </c>
      <c r="I35" s="90">
        <v>0.03</v>
      </c>
      <c r="J35" s="71">
        <v>50250</v>
      </c>
      <c r="K35" s="71">
        <v>1250</v>
      </c>
      <c r="P35" s="36">
        <f t="shared" si="22"/>
        <v>0</v>
      </c>
      <c r="Q35" s="37">
        <f t="shared" si="23"/>
        <v>1.5</v>
      </c>
      <c r="R35" s="38">
        <f t="shared" si="24"/>
        <v>0.19</v>
      </c>
      <c r="S35" s="38">
        <f t="shared" si="25"/>
        <v>3.2850641394313707E-2</v>
      </c>
      <c r="T35" s="39">
        <f t="shared" si="26"/>
        <v>50333.985888440664</v>
      </c>
      <c r="U35" s="40">
        <f t="shared" si="27"/>
        <v>1402.9839169252009</v>
      </c>
      <c r="W35" s="42">
        <f t="shared" si="28"/>
        <v>-53931</v>
      </c>
      <c r="X35" s="43">
        <f t="shared" si="29"/>
        <v>650.65928138498123</v>
      </c>
      <c r="Y35" s="44">
        <f t="shared" si="30"/>
        <v>116.23626955294534</v>
      </c>
      <c r="AB35" s="46">
        <f t="shared" si="31"/>
        <v>165.06592813849812</v>
      </c>
      <c r="AC35" s="47">
        <f t="shared" si="32"/>
        <v>11.623626955294535</v>
      </c>
      <c r="AD35" s="39">
        <f t="shared" si="33"/>
        <v>55891</v>
      </c>
      <c r="AE35" s="48" t="str">
        <f t="shared" si="34"/>
        <v>Vil9-14C-AG</v>
      </c>
      <c r="AI35" s="52">
        <f t="shared" si="35"/>
        <v>55891</v>
      </c>
    </row>
    <row r="36" spans="1:37" x14ac:dyDescent="0.2">
      <c r="A36" s="86" t="s">
        <v>86</v>
      </c>
      <c r="B36" s="86" t="s">
        <v>86</v>
      </c>
      <c r="C36" s="87">
        <f t="shared" si="21"/>
        <v>-3475</v>
      </c>
      <c r="D36" s="88">
        <v>57488</v>
      </c>
      <c r="E36" s="86">
        <v>495</v>
      </c>
      <c r="H36" s="89">
        <v>0.22</v>
      </c>
      <c r="I36" s="90">
        <v>0.03</v>
      </c>
      <c r="J36" s="71">
        <v>49340</v>
      </c>
      <c r="K36" s="71">
        <v>1290</v>
      </c>
      <c r="P36" s="36">
        <f t="shared" si="22"/>
        <v>0</v>
      </c>
      <c r="Q36" s="37">
        <f t="shared" si="23"/>
        <v>1.5</v>
      </c>
      <c r="R36" s="38">
        <f t="shared" si="24"/>
        <v>0.22</v>
      </c>
      <c r="S36" s="38">
        <f t="shared" si="25"/>
        <v>3.3300742667100092E-2</v>
      </c>
      <c r="T36" s="39">
        <f t="shared" si="26"/>
        <v>49156.320180257324</v>
      </c>
      <c r="U36" s="40">
        <f t="shared" si="27"/>
        <v>1225.347459042554</v>
      </c>
      <c r="W36" s="42">
        <f t="shared" si="28"/>
        <v>-55478</v>
      </c>
      <c r="X36" s="43">
        <f t="shared" si="29"/>
        <v>1304.6201955735912</v>
      </c>
      <c r="Y36" s="44">
        <f t="shared" si="30"/>
        <v>138.41431750866894</v>
      </c>
      <c r="AB36" s="46">
        <f t="shared" si="31"/>
        <v>230.46201955735913</v>
      </c>
      <c r="AC36" s="47">
        <f t="shared" si="32"/>
        <v>13.841431750866894</v>
      </c>
      <c r="AD36" s="39">
        <f t="shared" si="33"/>
        <v>57438</v>
      </c>
      <c r="AE36" s="48" t="str">
        <f t="shared" si="34"/>
        <v>Vil9-14C-AH</v>
      </c>
      <c r="AI36" s="52">
        <f t="shared" si="35"/>
        <v>57438</v>
      </c>
    </row>
    <row r="37" spans="1:37" x14ac:dyDescent="0.2">
      <c r="A37" s="86" t="s">
        <v>87</v>
      </c>
      <c r="B37" s="86" t="s">
        <v>87</v>
      </c>
      <c r="C37" s="87">
        <f t="shared" si="21"/>
        <v>-3735</v>
      </c>
      <c r="D37" s="88">
        <v>58650</v>
      </c>
      <c r="E37" s="86">
        <v>521</v>
      </c>
      <c r="H37" s="89">
        <v>0.22</v>
      </c>
      <c r="I37" s="90">
        <v>0.03</v>
      </c>
      <c r="J37" s="71">
        <v>49270</v>
      </c>
      <c r="K37" s="71">
        <v>1400</v>
      </c>
      <c r="P37" s="36">
        <f t="shared" si="22"/>
        <v>0</v>
      </c>
      <c r="Q37" s="37">
        <f t="shared" si="23"/>
        <v>1.5</v>
      </c>
      <c r="R37" s="38">
        <f t="shared" si="24"/>
        <v>0.22</v>
      </c>
      <c r="S37" s="38">
        <f t="shared" si="25"/>
        <v>3.3300742667100092E-2</v>
      </c>
      <c r="T37" s="39">
        <f t="shared" si="26"/>
        <v>49156.320180257324</v>
      </c>
      <c r="U37" s="40">
        <f t="shared" si="27"/>
        <v>1225.347459042554</v>
      </c>
      <c r="W37" s="42">
        <f t="shared" si="28"/>
        <v>-56640</v>
      </c>
      <c r="X37" s="43">
        <f t="shared" si="29"/>
        <v>1652.4422366925398</v>
      </c>
      <c r="Y37" s="44">
        <f t="shared" si="30"/>
        <v>167.61221687206364</v>
      </c>
      <c r="AB37" s="46">
        <f t="shared" si="31"/>
        <v>265.24422366925398</v>
      </c>
      <c r="AC37" s="47">
        <f t="shared" si="32"/>
        <v>16.761221687206366</v>
      </c>
      <c r="AD37" s="39">
        <f t="shared" si="33"/>
        <v>58600</v>
      </c>
      <c r="AE37" s="48" t="str">
        <f t="shared" si="34"/>
        <v>Vil9-14C-AI</v>
      </c>
      <c r="AI37" s="52">
        <f t="shared" si="35"/>
        <v>58600</v>
      </c>
    </row>
    <row r="38" spans="1:37" x14ac:dyDescent="0.2">
      <c r="A38" s="86" t="s">
        <v>88</v>
      </c>
      <c r="B38" s="86" t="s">
        <v>88</v>
      </c>
      <c r="C38" s="87">
        <f t="shared" si="21"/>
        <v>-4435</v>
      </c>
      <c r="D38" s="88">
        <v>60816</v>
      </c>
      <c r="E38" s="86">
        <v>591</v>
      </c>
      <c r="H38" s="89">
        <v>0.26</v>
      </c>
      <c r="I38" s="90">
        <v>0.03</v>
      </c>
      <c r="J38" s="71">
        <v>47840</v>
      </c>
      <c r="K38" s="71">
        <v>1070</v>
      </c>
      <c r="P38" s="36">
        <f t="shared" si="22"/>
        <v>0</v>
      </c>
      <c r="Q38" s="37">
        <f t="shared" si="23"/>
        <v>1.5</v>
      </c>
      <c r="R38" s="38">
        <f t="shared" si="24"/>
        <v>0.26</v>
      </c>
      <c r="S38" s="38">
        <f t="shared" si="25"/>
        <v>3.3900877697481929E-2</v>
      </c>
      <c r="T38" s="39">
        <f t="shared" si="26"/>
        <v>47814.374718158113</v>
      </c>
      <c r="U38" s="40">
        <f t="shared" si="27"/>
        <v>1053.4036892296353</v>
      </c>
      <c r="W38" s="42">
        <f t="shared" si="28"/>
        <v>-58806</v>
      </c>
      <c r="X38" s="43">
        <f t="shared" si="29"/>
        <v>3073.7004641916437</v>
      </c>
      <c r="Y38" s="44">
        <f t="shared" si="30"/>
        <v>291.82474340715834</v>
      </c>
      <c r="AB38" s="46">
        <f t="shared" si="31"/>
        <v>407.3700464191644</v>
      </c>
      <c r="AC38" s="47">
        <f t="shared" si="32"/>
        <v>29.182474340715835</v>
      </c>
      <c r="AD38" s="39">
        <f t="shared" si="33"/>
        <v>60766</v>
      </c>
      <c r="AE38" s="48" t="str">
        <f t="shared" si="34"/>
        <v>Vil9-14C-AJ</v>
      </c>
      <c r="AI38" s="52">
        <f t="shared" si="35"/>
        <v>60766</v>
      </c>
    </row>
    <row r="39" spans="1:37" x14ac:dyDescent="0.2">
      <c r="A39" s="113"/>
      <c r="B39" s="114" t="s">
        <v>89</v>
      </c>
      <c r="C39" s="115">
        <f t="shared" si="21"/>
        <v>1475</v>
      </c>
      <c r="D39" s="116"/>
      <c r="E39" s="113"/>
      <c r="H39" s="117">
        <v>-0.09</v>
      </c>
      <c r="I39" s="118">
        <v>0.17</v>
      </c>
      <c r="J39" s="71" t="s">
        <v>90</v>
      </c>
      <c r="P39" s="36">
        <f t="shared" si="22"/>
        <v>0</v>
      </c>
      <c r="Q39" s="37">
        <f t="shared" si="23"/>
        <v>1.5</v>
      </c>
      <c r="R39" s="38">
        <f t="shared" si="24"/>
        <v>-0.09</v>
      </c>
      <c r="S39" s="38">
        <f t="shared" si="25"/>
        <v>0.16864969618164088</v>
      </c>
      <c r="T39" s="39" t="e">
        <f t="shared" si="26"/>
        <v>#NUM!</v>
      </c>
      <c r="U39" s="40" t="e">
        <f t="shared" si="27"/>
        <v>#NUM!</v>
      </c>
      <c r="W39" s="42">
        <f t="shared" si="28"/>
        <v>2010</v>
      </c>
      <c r="X39" s="43">
        <f t="shared" si="29"/>
        <v>-1000.9000000000001</v>
      </c>
      <c r="Y39" s="44">
        <f t="shared" si="30"/>
        <v>1.6864969618164087</v>
      </c>
      <c r="AB39" s="46">
        <f t="shared" si="31"/>
        <v>-0.09</v>
      </c>
      <c r="AC39" s="47">
        <f t="shared" si="32"/>
        <v>0.16864969618164088</v>
      </c>
      <c r="AD39" s="39">
        <f t="shared" si="33"/>
        <v>-50</v>
      </c>
      <c r="AE39" s="48" t="str">
        <f t="shared" si="34"/>
        <v>Vil9-14C-AK</v>
      </c>
      <c r="AI39" s="52">
        <f t="shared" si="35"/>
        <v>-50</v>
      </c>
    </row>
    <row r="40" spans="1:37" x14ac:dyDescent="0.2">
      <c r="A40" s="119"/>
      <c r="B40" s="114" t="s">
        <v>91</v>
      </c>
      <c r="C40" s="115">
        <f t="shared" si="21"/>
        <v>1475</v>
      </c>
      <c r="D40" s="120"/>
      <c r="E40" s="121"/>
      <c r="H40" s="117">
        <v>0.17</v>
      </c>
      <c r="I40" s="122">
        <v>0.17</v>
      </c>
      <c r="J40" s="71" t="s">
        <v>92</v>
      </c>
      <c r="P40" s="36">
        <f t="shared" si="22"/>
        <v>0</v>
      </c>
      <c r="Q40" s="37">
        <f t="shared" si="23"/>
        <v>1.5</v>
      </c>
      <c r="R40" s="38">
        <f t="shared" si="24"/>
        <v>0.17</v>
      </c>
      <c r="S40" s="38">
        <f t="shared" si="25"/>
        <v>0.17255057387912281</v>
      </c>
      <c r="T40" s="39">
        <f t="shared" si="26"/>
        <v>51227.46141528109</v>
      </c>
      <c r="U40" s="40" t="e">
        <f t="shared" si="27"/>
        <v>#NUM!</v>
      </c>
      <c r="W40" s="42">
        <f t="shared" si="28"/>
        <v>2010</v>
      </c>
      <c r="X40" s="43">
        <f t="shared" si="29"/>
        <v>-998.3</v>
      </c>
      <c r="Y40" s="44">
        <f t="shared" si="30"/>
        <v>1.7255057387912283</v>
      </c>
      <c r="AB40" s="46">
        <f t="shared" si="31"/>
        <v>0.17</v>
      </c>
      <c r="AC40" s="47">
        <f t="shared" si="32"/>
        <v>0.17255057387912281</v>
      </c>
      <c r="AD40" s="39">
        <f t="shared" si="33"/>
        <v>-50</v>
      </c>
      <c r="AE40" s="48" t="str">
        <f t="shared" si="34"/>
        <v>Vil9-14C-AL</v>
      </c>
      <c r="AI40" s="52">
        <f t="shared" si="35"/>
        <v>-50</v>
      </c>
    </row>
    <row r="41" spans="1:37" x14ac:dyDescent="0.2">
      <c r="A41" s="119"/>
      <c r="B41" s="114" t="s">
        <v>93</v>
      </c>
      <c r="C41" s="115">
        <f t="shared" si="21"/>
        <v>1475</v>
      </c>
      <c r="D41" s="120"/>
      <c r="E41" s="121"/>
      <c r="H41" s="117">
        <v>0.24</v>
      </c>
      <c r="I41" s="122">
        <v>0.17</v>
      </c>
      <c r="J41" s="71" t="s">
        <v>94</v>
      </c>
      <c r="P41" s="36">
        <f t="shared" si="22"/>
        <v>0</v>
      </c>
      <c r="Q41" s="37">
        <f t="shared" si="23"/>
        <v>1.5</v>
      </c>
      <c r="R41" s="38">
        <f t="shared" si="24"/>
        <v>0.24</v>
      </c>
      <c r="S41" s="38">
        <f t="shared" si="25"/>
        <v>0.17360081018229101</v>
      </c>
      <c r="T41" s="39">
        <f t="shared" si="26"/>
        <v>48457.35778889963</v>
      </c>
      <c r="U41" s="40">
        <f t="shared" si="27"/>
        <v>7347.0477797666572</v>
      </c>
      <c r="W41" s="42">
        <f t="shared" si="28"/>
        <v>2010</v>
      </c>
      <c r="X41" s="43">
        <f t="shared" si="29"/>
        <v>-997.6</v>
      </c>
      <c r="Y41" s="44">
        <f t="shared" si="30"/>
        <v>1.7360081018229101</v>
      </c>
      <c r="AB41" s="46">
        <f t="shared" si="31"/>
        <v>0.24</v>
      </c>
      <c r="AC41" s="47">
        <f t="shared" si="32"/>
        <v>0.17360081018229101</v>
      </c>
      <c r="AD41" s="39">
        <f t="shared" si="33"/>
        <v>-50</v>
      </c>
      <c r="AE41" s="48" t="str">
        <f t="shared" si="34"/>
        <v>Vil9-14C-AM</v>
      </c>
      <c r="AI41" s="52">
        <f t="shared" si="35"/>
        <v>-50</v>
      </c>
    </row>
    <row r="42" spans="1:37" x14ac:dyDescent="0.2">
      <c r="A42" s="119"/>
      <c r="B42" s="114" t="s">
        <v>95</v>
      </c>
      <c r="C42" s="115">
        <f t="shared" si="21"/>
        <v>1475</v>
      </c>
      <c r="D42" s="120"/>
      <c r="E42" s="121"/>
      <c r="H42" s="117">
        <v>0.26</v>
      </c>
      <c r="I42" s="122">
        <v>0.17</v>
      </c>
      <c r="J42" s="71" t="s">
        <v>96</v>
      </c>
      <c r="P42" s="36">
        <f t="shared" si="22"/>
        <v>0</v>
      </c>
      <c r="Q42" s="37">
        <f t="shared" si="23"/>
        <v>1.5</v>
      </c>
      <c r="R42" s="38">
        <f t="shared" si="24"/>
        <v>0.26</v>
      </c>
      <c r="S42" s="38">
        <f t="shared" si="25"/>
        <v>0.17390087769748194</v>
      </c>
      <c r="T42" s="39">
        <f t="shared" si="26"/>
        <v>47814.374718158113</v>
      </c>
      <c r="U42" s="40">
        <f t="shared" si="27"/>
        <v>6495.9533214689218</v>
      </c>
      <c r="W42" s="42">
        <f t="shared" si="28"/>
        <v>2010</v>
      </c>
      <c r="X42" s="43">
        <f t="shared" si="29"/>
        <v>-997.4</v>
      </c>
      <c r="Y42" s="44">
        <f t="shared" si="30"/>
        <v>1.7390087769748195</v>
      </c>
      <c r="AB42" s="46">
        <f t="shared" si="31"/>
        <v>0.26</v>
      </c>
      <c r="AC42" s="47">
        <f t="shared" si="32"/>
        <v>0.17390087769748194</v>
      </c>
      <c r="AD42" s="39">
        <f t="shared" si="33"/>
        <v>-50</v>
      </c>
      <c r="AE42" s="48" t="str">
        <f t="shared" si="34"/>
        <v>Vil9-14C-AN</v>
      </c>
      <c r="AI42" s="52">
        <f t="shared" si="35"/>
        <v>-50</v>
      </c>
    </row>
    <row r="43" spans="1:37" x14ac:dyDescent="0.2">
      <c r="A43" s="119"/>
      <c r="B43" s="114" t="s">
        <v>97</v>
      </c>
      <c r="C43" s="115">
        <f t="shared" si="21"/>
        <v>1475</v>
      </c>
      <c r="D43" s="120"/>
      <c r="E43" s="121"/>
      <c r="H43" s="117">
        <v>0.12</v>
      </c>
      <c r="I43" s="122">
        <v>0.17</v>
      </c>
      <c r="J43" s="71" t="s">
        <v>98</v>
      </c>
      <c r="P43" s="36">
        <f t="shared" si="22"/>
        <v>0</v>
      </c>
      <c r="Q43" s="37">
        <f t="shared" si="23"/>
        <v>1.5</v>
      </c>
      <c r="R43" s="38">
        <f t="shared" si="24"/>
        <v>0.12</v>
      </c>
      <c r="S43" s="38">
        <f t="shared" si="25"/>
        <v>0.17180040509114552</v>
      </c>
      <c r="T43" s="39">
        <f t="shared" si="26"/>
        <v>54025.409090337671</v>
      </c>
      <c r="U43" s="40" t="e">
        <f t="shared" si="27"/>
        <v>#NUM!</v>
      </c>
      <c r="W43" s="42">
        <f t="shared" si="28"/>
        <v>2010</v>
      </c>
      <c r="X43" s="43">
        <f t="shared" si="29"/>
        <v>-998.8</v>
      </c>
      <c r="Y43" s="44">
        <f t="shared" si="30"/>
        <v>1.7180040509114551</v>
      </c>
      <c r="AB43" s="46">
        <f t="shared" si="31"/>
        <v>0.12</v>
      </c>
      <c r="AC43" s="47">
        <f t="shared" si="32"/>
        <v>0.17180040509114552</v>
      </c>
      <c r="AD43" s="39">
        <f t="shared" si="33"/>
        <v>-50</v>
      </c>
      <c r="AE43" s="48" t="str">
        <f t="shared" si="34"/>
        <v>Vil9-14C-AO</v>
      </c>
      <c r="AI43" s="52">
        <f t="shared" si="35"/>
        <v>-50</v>
      </c>
    </row>
    <row r="44" spans="1:37" x14ac:dyDescent="0.2">
      <c r="A44" s="119"/>
      <c r="B44" s="114" t="s">
        <v>99</v>
      </c>
      <c r="C44" s="115">
        <f t="shared" si="21"/>
        <v>1475</v>
      </c>
      <c r="D44" s="120"/>
      <c r="E44" s="121"/>
      <c r="H44" s="117">
        <v>0.13</v>
      </c>
      <c r="I44" s="122">
        <v>0.17</v>
      </c>
      <c r="J44" s="71" t="s">
        <v>100</v>
      </c>
      <c r="P44" s="36">
        <f t="shared" si="22"/>
        <v>0</v>
      </c>
      <c r="Q44" s="37">
        <f t="shared" si="23"/>
        <v>1.5</v>
      </c>
      <c r="R44" s="38">
        <f t="shared" si="24"/>
        <v>0.13</v>
      </c>
      <c r="S44" s="38">
        <f t="shared" si="25"/>
        <v>0.17195043884874098</v>
      </c>
      <c r="T44" s="39">
        <f t="shared" si="26"/>
        <v>53382.426019596154</v>
      </c>
      <c r="U44" s="40" t="e">
        <f t="shared" si="27"/>
        <v>#NUM!</v>
      </c>
      <c r="W44" s="42">
        <f t="shared" si="28"/>
        <v>2010</v>
      </c>
      <c r="X44" s="43">
        <f t="shared" si="29"/>
        <v>-998.7</v>
      </c>
      <c r="Y44" s="44">
        <f t="shared" si="30"/>
        <v>1.7195043884874097</v>
      </c>
      <c r="AB44" s="46">
        <f t="shared" si="31"/>
        <v>0.13</v>
      </c>
      <c r="AC44" s="47">
        <f t="shared" si="32"/>
        <v>0.17195043884874098</v>
      </c>
      <c r="AD44" s="39">
        <f t="shared" si="33"/>
        <v>-50</v>
      </c>
      <c r="AE44" s="48" t="str">
        <f t="shared" si="34"/>
        <v>Vil9-14C-AP</v>
      </c>
      <c r="AI44" s="52">
        <f t="shared" si="35"/>
        <v>-50</v>
      </c>
    </row>
    <row r="45" spans="1:37" x14ac:dyDescent="0.2">
      <c r="A45" s="113"/>
      <c r="B45" s="114" t="s">
        <v>101</v>
      </c>
      <c r="C45" s="115">
        <f t="shared" si="21"/>
        <v>1475</v>
      </c>
      <c r="D45" s="116"/>
      <c r="E45" s="113"/>
      <c r="H45" s="117">
        <v>0.08</v>
      </c>
      <c r="I45" s="118">
        <v>0.17</v>
      </c>
      <c r="J45" s="71" t="s">
        <v>102</v>
      </c>
      <c r="P45" s="36">
        <f t="shared" si="22"/>
        <v>0</v>
      </c>
      <c r="Q45" s="37">
        <f t="shared" si="23"/>
        <v>1.5</v>
      </c>
      <c r="R45" s="38">
        <f t="shared" si="24"/>
        <v>0.08</v>
      </c>
      <c r="S45" s="38">
        <f t="shared" si="25"/>
        <v>0.17120027006076369</v>
      </c>
      <c r="T45" s="39">
        <f t="shared" si="26"/>
        <v>57282.510303770548</v>
      </c>
      <c r="U45" s="40" t="e">
        <f t="shared" si="27"/>
        <v>#NUM!</v>
      </c>
      <c r="W45" s="42">
        <f t="shared" si="28"/>
        <v>2010</v>
      </c>
      <c r="X45" s="43">
        <f t="shared" si="29"/>
        <v>-999.2</v>
      </c>
      <c r="Y45" s="44">
        <f t="shared" si="30"/>
        <v>1.7120027006076368</v>
      </c>
      <c r="AB45" s="46">
        <f t="shared" si="31"/>
        <v>0.08</v>
      </c>
      <c r="AC45" s="47">
        <f t="shared" si="32"/>
        <v>0.17120027006076369</v>
      </c>
      <c r="AD45" s="39">
        <f t="shared" si="33"/>
        <v>-50</v>
      </c>
      <c r="AE45" s="48" t="str">
        <f t="shared" si="34"/>
        <v>Vil9-14C-AQ</v>
      </c>
      <c r="AI45" s="52">
        <f t="shared" si="35"/>
        <v>-50</v>
      </c>
    </row>
    <row r="46" spans="1:37" x14ac:dyDescent="0.2">
      <c r="A46" s="119"/>
      <c r="B46" s="114" t="s">
        <v>103</v>
      </c>
      <c r="C46" s="115">
        <f t="shared" si="21"/>
        <v>1475</v>
      </c>
      <c r="D46" s="120"/>
      <c r="E46" s="121"/>
      <c r="H46" s="117">
        <v>-0.06</v>
      </c>
      <c r="I46" s="122">
        <v>0.17</v>
      </c>
      <c r="J46" s="71" t="s">
        <v>90</v>
      </c>
      <c r="P46" s="36">
        <f t="shared" si="22"/>
        <v>0</v>
      </c>
      <c r="Q46" s="37">
        <f t="shared" si="23"/>
        <v>1.5</v>
      </c>
      <c r="R46" s="38">
        <f t="shared" si="24"/>
        <v>-0.06</v>
      </c>
      <c r="S46" s="38">
        <f t="shared" si="25"/>
        <v>0.16909979745442727</v>
      </c>
      <c r="T46" s="39" t="e">
        <f t="shared" si="26"/>
        <v>#NUM!</v>
      </c>
      <c r="U46" s="40" t="e">
        <f t="shared" si="27"/>
        <v>#NUM!</v>
      </c>
      <c r="W46" s="42">
        <f t="shared" si="28"/>
        <v>2010</v>
      </c>
      <c r="X46" s="43">
        <f t="shared" si="29"/>
        <v>-1000.6</v>
      </c>
      <c r="Y46" s="44">
        <f t="shared" si="30"/>
        <v>1.6909979745442727</v>
      </c>
      <c r="AB46" s="46">
        <f t="shared" si="31"/>
        <v>-0.06</v>
      </c>
      <c r="AC46" s="47">
        <f t="shared" si="32"/>
        <v>0.16909979745442727</v>
      </c>
      <c r="AD46" s="39">
        <f t="shared" si="33"/>
        <v>-50</v>
      </c>
      <c r="AE46" s="48" t="str">
        <f t="shared" si="34"/>
        <v>Vil9-14C-AR</v>
      </c>
      <c r="AI46" s="52">
        <f t="shared" si="35"/>
        <v>-50</v>
      </c>
    </row>
    <row r="47" spans="1:37" x14ac:dyDescent="0.2">
      <c r="A47" s="123"/>
      <c r="B47" s="124"/>
      <c r="C47" s="125"/>
      <c r="D47" s="126"/>
      <c r="E47" s="127"/>
      <c r="H47" s="128"/>
      <c r="I47" s="129"/>
      <c r="P47" s="36">
        <f t="shared" si="22"/>
        <v>0</v>
      </c>
      <c r="Q47" s="37">
        <f t="shared" si="23"/>
        <v>1.5</v>
      </c>
      <c r="R47" s="38">
        <f t="shared" si="24"/>
        <v>0</v>
      </c>
      <c r="S47" s="38">
        <f t="shared" si="25"/>
        <v>0</v>
      </c>
      <c r="T47" s="39" t="e">
        <f t="shared" si="26"/>
        <v>#NUM!</v>
      </c>
      <c r="U47" s="40" t="e">
        <f t="shared" si="27"/>
        <v>#NUM!</v>
      </c>
      <c r="W47" s="42">
        <f t="shared" si="28"/>
        <v>2010</v>
      </c>
      <c r="X47" s="43">
        <f t="shared" si="29"/>
        <v>-1000</v>
      </c>
      <c r="Y47" s="44">
        <f t="shared" si="30"/>
        <v>0</v>
      </c>
      <c r="AB47" s="46">
        <f t="shared" si="31"/>
        <v>0</v>
      </c>
      <c r="AC47" s="47">
        <f t="shared" si="32"/>
        <v>0</v>
      </c>
      <c r="AD47" s="39">
        <f t="shared" si="33"/>
        <v>-50</v>
      </c>
      <c r="AE47" s="48">
        <f t="shared" si="34"/>
        <v>0</v>
      </c>
      <c r="AI47" s="52">
        <f t="shared" si="35"/>
        <v>-50</v>
      </c>
    </row>
    <row r="48" spans="1:37" x14ac:dyDescent="0.2">
      <c r="A48" s="130" t="s">
        <v>89</v>
      </c>
      <c r="B48" s="130" t="s">
        <v>89</v>
      </c>
      <c r="C48" s="131">
        <f t="shared" ref="C48:C55" si="36">1475-(E48*10)</f>
        <v>-4325</v>
      </c>
      <c r="D48" s="132">
        <v>55758</v>
      </c>
      <c r="E48" s="133">
        <v>580</v>
      </c>
      <c r="H48" s="134"/>
      <c r="I48" s="135"/>
      <c r="P48" s="36">
        <f t="shared" si="22"/>
        <v>0</v>
      </c>
      <c r="Q48" s="37">
        <f t="shared" si="23"/>
        <v>1.5</v>
      </c>
      <c r="R48" s="38">
        <f t="shared" si="24"/>
        <v>0</v>
      </c>
      <c r="S48" s="38">
        <f t="shared" si="25"/>
        <v>0</v>
      </c>
      <c r="T48" s="39" t="e">
        <f t="shared" si="26"/>
        <v>#NUM!</v>
      </c>
      <c r="U48" s="40" t="e">
        <f t="shared" si="27"/>
        <v>#NUM!</v>
      </c>
      <c r="W48" s="42">
        <f t="shared" si="28"/>
        <v>-53748</v>
      </c>
      <c r="X48" s="43">
        <f t="shared" si="29"/>
        <v>-1000</v>
      </c>
      <c r="Y48" s="44">
        <f t="shared" si="30"/>
        <v>0</v>
      </c>
      <c r="AB48" s="46">
        <f t="shared" si="31"/>
        <v>0</v>
      </c>
      <c r="AC48" s="47">
        <f t="shared" si="32"/>
        <v>0</v>
      </c>
      <c r="AD48" s="39">
        <f t="shared" si="33"/>
        <v>55708</v>
      </c>
      <c r="AE48" s="48" t="str">
        <f t="shared" si="34"/>
        <v>Vil9-14C-AK</v>
      </c>
      <c r="AI48" s="52">
        <f t="shared" si="35"/>
        <v>55708</v>
      </c>
    </row>
    <row r="49" spans="1:35" x14ac:dyDescent="0.2">
      <c r="A49" s="130" t="s">
        <v>91</v>
      </c>
      <c r="B49" s="130" t="s">
        <v>91</v>
      </c>
      <c r="C49" s="131">
        <f t="shared" si="36"/>
        <v>-4325</v>
      </c>
      <c r="D49" s="132">
        <v>56470</v>
      </c>
      <c r="E49" s="133">
        <v>580</v>
      </c>
      <c r="H49" s="136">
        <v>0.20387576342989489</v>
      </c>
      <c r="I49" s="135"/>
      <c r="J49" s="71">
        <v>51215.278651069413</v>
      </c>
      <c r="K49" s="71">
        <v>290</v>
      </c>
      <c r="P49" s="36">
        <f t="shared" si="22"/>
        <v>0</v>
      </c>
      <c r="Q49" s="37">
        <f t="shared" si="23"/>
        <v>1.5</v>
      </c>
      <c r="R49" s="38">
        <f t="shared" si="24"/>
        <v>0.20387576342989489</v>
      </c>
      <c r="S49" s="38">
        <f t="shared" si="25"/>
        <v>3.0588246870029978E-3</v>
      </c>
      <c r="T49" s="39">
        <f t="shared" si="26"/>
        <v>49767.765959266828</v>
      </c>
      <c r="U49" s="40">
        <f t="shared" si="27"/>
        <v>120.53116192581729</v>
      </c>
      <c r="W49" s="42">
        <f t="shared" si="28"/>
        <v>-54460</v>
      </c>
      <c r="X49" s="43">
        <f t="shared" si="29"/>
        <v>888.25595488684348</v>
      </c>
      <c r="Y49" s="44">
        <f t="shared" si="30"/>
        <v>132.62216933996982</v>
      </c>
      <c r="AB49" s="46">
        <f t="shared" si="31"/>
        <v>188.82559548868434</v>
      </c>
      <c r="AC49" s="47">
        <f t="shared" si="32"/>
        <v>13.262216933996982</v>
      </c>
      <c r="AD49" s="39">
        <f t="shared" si="33"/>
        <v>56420</v>
      </c>
      <c r="AE49" s="48" t="str">
        <f t="shared" si="34"/>
        <v>Vil9-14C-AL</v>
      </c>
      <c r="AI49" s="52">
        <f t="shared" si="35"/>
        <v>56420</v>
      </c>
    </row>
    <row r="50" spans="1:35" x14ac:dyDescent="0.2">
      <c r="A50" s="130" t="s">
        <v>93</v>
      </c>
      <c r="B50" s="130" t="s">
        <v>93</v>
      </c>
      <c r="C50" s="131">
        <f t="shared" si="36"/>
        <v>-4025</v>
      </c>
      <c r="D50" s="132">
        <v>56979</v>
      </c>
      <c r="E50" s="133">
        <v>550</v>
      </c>
      <c r="H50" s="136">
        <v>0.28037198628177529</v>
      </c>
      <c r="I50" s="135"/>
      <c r="J50" s="71">
        <v>48581.473100034622</v>
      </c>
      <c r="K50" s="71">
        <v>275</v>
      </c>
      <c r="P50" s="36">
        <f t="shared" si="22"/>
        <v>0</v>
      </c>
      <c r="Q50" s="37">
        <f t="shared" si="23"/>
        <v>1.5</v>
      </c>
      <c r="R50" s="38">
        <f t="shared" si="24"/>
        <v>0.28037198628177529</v>
      </c>
      <c r="S50" s="38">
        <f t="shared" si="25"/>
        <v>4.2065262626357069E-3</v>
      </c>
      <c r="T50" s="39">
        <f t="shared" si="26"/>
        <v>47208.400439864738</v>
      </c>
      <c r="U50" s="40">
        <f t="shared" si="27"/>
        <v>120.53116192581729</v>
      </c>
      <c r="W50" s="42">
        <f t="shared" si="28"/>
        <v>-54969</v>
      </c>
      <c r="X50" s="43">
        <f t="shared" si="29"/>
        <v>1761.6624248470926</v>
      </c>
      <c r="Y50" s="44">
        <f t="shared" si="30"/>
        <v>183.91782404401823</v>
      </c>
      <c r="AB50" s="46">
        <f t="shared" si="31"/>
        <v>276.16624248470924</v>
      </c>
      <c r="AC50" s="47">
        <f t="shared" si="32"/>
        <v>18.391782404401823</v>
      </c>
      <c r="AD50" s="39">
        <f t="shared" si="33"/>
        <v>56929</v>
      </c>
      <c r="AE50" s="48" t="str">
        <f t="shared" si="34"/>
        <v>Vil9-14C-AM</v>
      </c>
      <c r="AI50" s="52">
        <f t="shared" si="35"/>
        <v>56929</v>
      </c>
    </row>
    <row r="51" spans="1:35" x14ac:dyDescent="0.2">
      <c r="A51" s="130" t="s">
        <v>95</v>
      </c>
      <c r="B51" s="130" t="s">
        <v>95</v>
      </c>
      <c r="C51" s="131">
        <f t="shared" si="36"/>
        <v>-3525</v>
      </c>
      <c r="D51" s="132">
        <v>58069</v>
      </c>
      <c r="E51" s="133">
        <v>500</v>
      </c>
      <c r="H51" s="136">
        <v>0.31241592460049006</v>
      </c>
      <c r="I51" s="135"/>
      <c r="J51" s="71">
        <v>47686.872351030543</v>
      </c>
      <c r="K51" s="71">
        <v>250</v>
      </c>
      <c r="P51" s="36">
        <f t="shared" si="22"/>
        <v>0</v>
      </c>
      <c r="Q51" s="37">
        <f t="shared" si="23"/>
        <v>1.5</v>
      </c>
      <c r="R51" s="38">
        <f t="shared" si="24"/>
        <v>0.31241592460049006</v>
      </c>
      <c r="S51" s="38">
        <f t="shared" si="25"/>
        <v>4.6872935100470969E-3</v>
      </c>
      <c r="T51" s="39">
        <f t="shared" si="26"/>
        <v>46339.084058580331</v>
      </c>
      <c r="U51" s="40">
        <f t="shared" si="27"/>
        <v>120.53116192581729</v>
      </c>
      <c r="W51" s="42">
        <f t="shared" si="28"/>
        <v>-56059</v>
      </c>
      <c r="X51" s="43">
        <f t="shared" si="29"/>
        <v>2511.018607258115</v>
      </c>
      <c r="Y51" s="44">
        <f t="shared" si="30"/>
        <v>212.53699218770439</v>
      </c>
      <c r="AB51" s="46">
        <f t="shared" si="31"/>
        <v>351.10186072581149</v>
      </c>
      <c r="AC51" s="47">
        <f t="shared" si="32"/>
        <v>21.253699218770439</v>
      </c>
      <c r="AD51" s="39">
        <f t="shared" si="33"/>
        <v>58019</v>
      </c>
      <c r="AE51" s="48" t="str">
        <f t="shared" si="34"/>
        <v>Vil9-14C-AN</v>
      </c>
      <c r="AI51" s="52">
        <f t="shared" si="35"/>
        <v>58019</v>
      </c>
    </row>
    <row r="52" spans="1:35" x14ac:dyDescent="0.2">
      <c r="A52" s="130" t="s">
        <v>97</v>
      </c>
      <c r="B52" s="130" t="s">
        <v>97</v>
      </c>
      <c r="C52" s="131">
        <f t="shared" si="36"/>
        <v>-3525</v>
      </c>
      <c r="D52" s="132">
        <v>59093</v>
      </c>
      <c r="E52" s="133">
        <v>500</v>
      </c>
      <c r="H52" s="136">
        <v>0.29794248283827129</v>
      </c>
      <c r="I52" s="135"/>
      <c r="J52" s="71">
        <v>48079</v>
      </c>
      <c r="K52" s="71">
        <v>250</v>
      </c>
      <c r="P52" s="36">
        <f t="shared" si="22"/>
        <v>0</v>
      </c>
      <c r="Q52" s="37">
        <f t="shared" si="23"/>
        <v>1.5</v>
      </c>
      <c r="R52" s="38">
        <f t="shared" si="24"/>
        <v>0.29794248283827129</v>
      </c>
      <c r="S52" s="38">
        <f t="shared" si="25"/>
        <v>4.4701430247546248E-3</v>
      </c>
      <c r="T52" s="39">
        <f t="shared" si="26"/>
        <v>46720.128886882994</v>
      </c>
      <c r="U52" s="40">
        <f t="shared" si="27"/>
        <v>120.53116192582092</v>
      </c>
      <c r="W52" s="42">
        <f t="shared" si="28"/>
        <v>-57083</v>
      </c>
      <c r="X52" s="43">
        <f t="shared" si="29"/>
        <v>2789.9112087327212</v>
      </c>
      <c r="Y52" s="44">
        <f t="shared" si="30"/>
        <v>229.4136609212652</v>
      </c>
      <c r="AB52" s="46">
        <f t="shared" si="31"/>
        <v>378.99112087327211</v>
      </c>
      <c r="AC52" s="47">
        <f t="shared" si="32"/>
        <v>22.941366092126522</v>
      </c>
      <c r="AD52" s="39">
        <f t="shared" si="33"/>
        <v>59043</v>
      </c>
      <c r="AE52" s="48" t="str">
        <f t="shared" si="34"/>
        <v>Vil9-14C-AO</v>
      </c>
      <c r="AI52" s="52">
        <f t="shared" si="35"/>
        <v>59043</v>
      </c>
    </row>
    <row r="53" spans="1:35" x14ac:dyDescent="0.2">
      <c r="A53" s="130" t="s">
        <v>99</v>
      </c>
      <c r="B53" s="130" t="s">
        <v>99</v>
      </c>
      <c r="C53" s="131">
        <f t="shared" si="36"/>
        <v>-4025</v>
      </c>
      <c r="D53" s="132">
        <v>59585</v>
      </c>
      <c r="E53" s="133">
        <v>550</v>
      </c>
      <c r="H53" s="136">
        <v>0.16194393722375322</v>
      </c>
      <c r="I53" s="135"/>
      <c r="J53" s="71">
        <v>53118.76070535482</v>
      </c>
      <c r="K53" s="71">
        <v>275</v>
      </c>
      <c r="P53" s="36">
        <f t="shared" si="22"/>
        <v>0</v>
      </c>
      <c r="Q53" s="37">
        <f t="shared" si="23"/>
        <v>1.5</v>
      </c>
      <c r="R53" s="38">
        <f t="shared" si="24"/>
        <v>0.16194393722375322</v>
      </c>
      <c r="S53" s="38">
        <f t="shared" si="25"/>
        <v>2.4297057421482776E-3</v>
      </c>
      <c r="T53" s="39">
        <f t="shared" si="26"/>
        <v>51617.449332674827</v>
      </c>
      <c r="U53" s="40">
        <f t="shared" si="27"/>
        <v>120.53116192582092</v>
      </c>
      <c r="W53" s="42">
        <f t="shared" si="28"/>
        <v>-57575</v>
      </c>
      <c r="X53" s="43">
        <f t="shared" si="29"/>
        <v>1186.2956879858214</v>
      </c>
      <c r="Y53" s="44">
        <f t="shared" si="30"/>
        <v>145.59124793887679</v>
      </c>
      <c r="AB53" s="46">
        <f t="shared" si="31"/>
        <v>218.62956879858214</v>
      </c>
      <c r="AC53" s="47">
        <f t="shared" si="32"/>
        <v>14.55912479388768</v>
      </c>
      <c r="AD53" s="39">
        <f t="shared" si="33"/>
        <v>59535</v>
      </c>
      <c r="AE53" s="48" t="str">
        <f t="shared" si="34"/>
        <v>Vil9-14C-AP</v>
      </c>
      <c r="AI53" s="52">
        <f t="shared" si="35"/>
        <v>59535</v>
      </c>
    </row>
    <row r="54" spans="1:35" x14ac:dyDescent="0.2">
      <c r="A54" s="130" t="s">
        <v>101</v>
      </c>
      <c r="B54" s="130" t="s">
        <v>101</v>
      </c>
      <c r="C54" s="131">
        <f t="shared" si="36"/>
        <v>-4525</v>
      </c>
      <c r="D54" s="132">
        <v>60250</v>
      </c>
      <c r="E54" s="133">
        <v>600</v>
      </c>
      <c r="H54" s="136">
        <v>0.25372597041121325</v>
      </c>
      <c r="I54" s="135"/>
      <c r="J54" s="71">
        <v>49407</v>
      </c>
      <c r="K54" s="71">
        <v>300</v>
      </c>
      <c r="P54" s="36">
        <f t="shared" si="22"/>
        <v>0</v>
      </c>
      <c r="Q54" s="37">
        <f t="shared" si="23"/>
        <v>1.5</v>
      </c>
      <c r="R54" s="38">
        <f t="shared" si="24"/>
        <v>0.25372597041121325</v>
      </c>
      <c r="S54" s="38">
        <f t="shared" si="25"/>
        <v>3.8067460740348474E-3</v>
      </c>
      <c r="T54" s="39">
        <f t="shared" si="26"/>
        <v>48010.595226902144</v>
      </c>
      <c r="U54" s="40">
        <f t="shared" si="27"/>
        <v>120.53116192582092</v>
      </c>
      <c r="W54" s="42">
        <f t="shared" si="28"/>
        <v>-58240</v>
      </c>
      <c r="X54" s="43">
        <f t="shared" si="29"/>
        <v>2712.320106944866</v>
      </c>
      <c r="Y54" s="44">
        <f t="shared" si="30"/>
        <v>269.71807354519956</v>
      </c>
      <c r="AB54" s="46">
        <f t="shared" si="31"/>
        <v>371.23201069448658</v>
      </c>
      <c r="AC54" s="47">
        <f t="shared" si="32"/>
        <v>26.971807354519953</v>
      </c>
      <c r="AD54" s="39">
        <f t="shared" si="33"/>
        <v>60200</v>
      </c>
      <c r="AE54" s="48" t="str">
        <f t="shared" si="34"/>
        <v>Vil9-14C-AQ</v>
      </c>
      <c r="AI54" s="52">
        <f t="shared" si="35"/>
        <v>60200</v>
      </c>
    </row>
    <row r="55" spans="1:35" x14ac:dyDescent="0.2">
      <c r="A55" s="130" t="s">
        <v>103</v>
      </c>
      <c r="B55" s="130" t="s">
        <v>103</v>
      </c>
      <c r="C55" s="131">
        <f t="shared" si="36"/>
        <v>-4525</v>
      </c>
      <c r="D55" s="132">
        <v>61062</v>
      </c>
      <c r="E55" s="133">
        <v>600</v>
      </c>
      <c r="H55" s="134"/>
      <c r="I55" s="135"/>
    </row>
  </sheetData>
  <conditionalFormatting sqref="A17:A26 B12:B15">
    <cfRule type="expression" dxfId="2" priority="1" stopIfTrue="1">
      <formula>NOT(ISERR(SEARCH("!!",A12)))</formula>
    </cfRule>
  </conditionalFormatting>
  <conditionalFormatting sqref="C16:C26 E7:E15">
    <cfRule type="cellIs" dxfId="1" priority="2" stopIfTrue="1" operator="greaterThan">
      <formula>100</formula>
    </cfRule>
  </conditionalFormatting>
  <conditionalFormatting sqref="A16">
    <cfRule type="cellIs" dxfId="0" priority="3" stopIfTrue="1" operator="equal">
      <formula>NOT(ISERR(SEARCH("!!!",#REF!)))</formula>
    </cfRule>
  </conditionalFormatting>
  <pageMargins left="0.19685039370078741" right="0.19685039370078741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Vil9-dcp-variable</vt:lpstr>
    </vt:vector>
  </TitlesOfParts>
  <Company>Univ Bordeaux CNRS OASU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DEVAUX</dc:creator>
  <cp:lastModifiedBy>Ludovic DEVAUX</cp:lastModifiedBy>
  <dcterms:created xsi:type="dcterms:W3CDTF">2023-06-23T09:25:13Z</dcterms:created>
  <dcterms:modified xsi:type="dcterms:W3CDTF">2023-06-23T09:26:14Z</dcterms:modified>
</cp:coreProperties>
</file>