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F:\DG\STM\FRANCE\VILLARS\Vilstm11\"/>
    </mc:Choice>
  </mc:AlternateContent>
  <xr:revisionPtr revIDLastSave="0" documentId="13_ncr:40009_{1F558ACE-5E4F-4A88-B5D6-8F068EA1E219}" xr6:coauthVersionLast="36" xr6:coauthVersionMax="36" xr10:uidLastSave="{00000000-0000-0000-0000-000000000000}"/>
  <bookViews>
    <workbookView xWindow="516" yWindow="180" windowWidth="15732" windowHeight="11880" firstSheet="2" activeTab="3"/>
  </bookViews>
  <sheets>
    <sheet name="Vill11-d13C" sheetId="21" r:id="rId1"/>
    <sheet name="Vil11-GR-NGRIP" sheetId="18" r:id="rId2"/>
    <sheet name="vil11iso" sheetId="10" r:id="rId3"/>
    <sheet name="Vil11-GR-nivMer" sheetId="17" r:id="rId4"/>
    <sheet name="vil11-iso (2)" sheetId="9" r:id="rId5"/>
    <sheet name="vil11-iso" sheetId="1" r:id="rId6"/>
    <sheet name="PN1-LinerAge" sheetId="13" r:id="rId7"/>
    <sheet name="Chau6iso-new-chrono-2010" sheetId="15" r:id="rId8"/>
    <sheet name="NiveauMarin_Claire" sheetId="16" r:id="rId9"/>
    <sheet name="GICC05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Database">'[6]MD95-2043-PT43-01'!$A$1:$H$81</definedName>
    <definedName name="Cortij" localSheetId="8">[7]SPECMAP!$L$8:$N$146</definedName>
    <definedName name="Cortij">[2]SPECMAP!$L$8:$N$146</definedName>
    <definedName name="Cortijo" localSheetId="8">#REF!</definedName>
    <definedName name="Cortijo">#REF!</definedName>
    <definedName name="Ellipse1_1" localSheetId="8">#REF!</definedName>
    <definedName name="Ellipse1_1">#REF!</definedName>
    <definedName name="Ellipse1_10" localSheetId="8">#REF!</definedName>
    <definedName name="Ellipse1_10">#REF!</definedName>
    <definedName name="Ellipse1_11" localSheetId="8">#REF!</definedName>
    <definedName name="Ellipse1_11">#REF!</definedName>
    <definedName name="Ellipse1_12" localSheetId="8">#REF!</definedName>
    <definedName name="Ellipse1_12">#REF!</definedName>
    <definedName name="Ellipse1_13" localSheetId="8">#REF!</definedName>
    <definedName name="Ellipse1_13">#REF!</definedName>
    <definedName name="Ellipse1_14" localSheetId="8">#REF!</definedName>
    <definedName name="Ellipse1_14">#REF!</definedName>
    <definedName name="Ellipse1_15" localSheetId="8">#REF!</definedName>
    <definedName name="Ellipse1_15">#REF!</definedName>
    <definedName name="Ellipse1_16" localSheetId="8">#REF!</definedName>
    <definedName name="Ellipse1_16">#REF!</definedName>
    <definedName name="Ellipse1_17" localSheetId="8">#REF!</definedName>
    <definedName name="Ellipse1_17">#REF!</definedName>
    <definedName name="Ellipse1_18" localSheetId="8">#REF!</definedName>
    <definedName name="Ellipse1_18">#REF!</definedName>
    <definedName name="Ellipse1_19" localSheetId="8">#REF!</definedName>
    <definedName name="Ellipse1_19">#REF!</definedName>
    <definedName name="Ellipse1_2" localSheetId="8">#REF!</definedName>
    <definedName name="Ellipse1_2">#REF!</definedName>
    <definedName name="Ellipse1_20" localSheetId="8">#REF!</definedName>
    <definedName name="Ellipse1_20">#REF!</definedName>
    <definedName name="Ellipse1_21" localSheetId="8">#REF!</definedName>
    <definedName name="Ellipse1_21">#REF!</definedName>
    <definedName name="Ellipse1_22" localSheetId="8">#REF!</definedName>
    <definedName name="Ellipse1_22">#REF!</definedName>
    <definedName name="Ellipse1_23" localSheetId="8">#REF!</definedName>
    <definedName name="Ellipse1_23">#REF!</definedName>
    <definedName name="Ellipse1_24" localSheetId="8">#REF!</definedName>
    <definedName name="Ellipse1_24">#REF!</definedName>
    <definedName name="Ellipse1_25" localSheetId="8">#REF!</definedName>
    <definedName name="Ellipse1_25">#REF!</definedName>
    <definedName name="Ellipse1_26" localSheetId="8">#REF!</definedName>
    <definedName name="Ellipse1_26">#REF!</definedName>
    <definedName name="Ellipse1_27" localSheetId="8">#REF!</definedName>
    <definedName name="Ellipse1_27">#REF!</definedName>
    <definedName name="Ellipse1_28" localSheetId="8">#REF!</definedName>
    <definedName name="Ellipse1_28">#REF!</definedName>
    <definedName name="Ellipse1_29" localSheetId="8">#REF!</definedName>
    <definedName name="Ellipse1_29">#REF!</definedName>
    <definedName name="Ellipse1_3" localSheetId="8">#REF!</definedName>
    <definedName name="Ellipse1_3">#REF!</definedName>
    <definedName name="Ellipse1_30" localSheetId="8">#REF!</definedName>
    <definedName name="Ellipse1_30">#REF!</definedName>
    <definedName name="Ellipse1_31" localSheetId="8">#REF!</definedName>
    <definedName name="Ellipse1_31">#REF!</definedName>
    <definedName name="Ellipse1_32" localSheetId="8">#REF!</definedName>
    <definedName name="Ellipse1_32">#REF!</definedName>
    <definedName name="Ellipse1_33" localSheetId="8">#REF!</definedName>
    <definedName name="Ellipse1_33">#REF!</definedName>
    <definedName name="Ellipse1_34" localSheetId="8">#REF!</definedName>
    <definedName name="Ellipse1_34">#REF!</definedName>
    <definedName name="Ellipse1_35" localSheetId="8">#REF!</definedName>
    <definedName name="Ellipse1_35">#REF!</definedName>
    <definedName name="Ellipse1_36" localSheetId="8">#REF!</definedName>
    <definedName name="Ellipse1_36">#REF!</definedName>
    <definedName name="Ellipse1_37" localSheetId="8">#REF!</definedName>
    <definedName name="Ellipse1_37">#REF!</definedName>
    <definedName name="Ellipse1_38" localSheetId="8">#REF!</definedName>
    <definedName name="Ellipse1_38">#REF!</definedName>
    <definedName name="Ellipse1_39" localSheetId="8">#REF!</definedName>
    <definedName name="Ellipse1_39">#REF!</definedName>
    <definedName name="Ellipse1_4" localSheetId="8">#REF!</definedName>
    <definedName name="Ellipse1_4">#REF!</definedName>
    <definedName name="Ellipse1_40" localSheetId="8">#REF!</definedName>
    <definedName name="Ellipse1_40">#REF!</definedName>
    <definedName name="Ellipse1_41" localSheetId="8">#REF!</definedName>
    <definedName name="Ellipse1_41">#REF!</definedName>
    <definedName name="Ellipse1_42" localSheetId="8">#REF!</definedName>
    <definedName name="Ellipse1_42">#REF!</definedName>
    <definedName name="Ellipse1_43" localSheetId="8">#REF!</definedName>
    <definedName name="Ellipse1_43">#REF!</definedName>
    <definedName name="Ellipse1_44" localSheetId="8">#REF!</definedName>
    <definedName name="Ellipse1_44">#REF!</definedName>
    <definedName name="Ellipse1_45" localSheetId="8">#REF!</definedName>
    <definedName name="Ellipse1_45">#REF!</definedName>
    <definedName name="Ellipse1_46" localSheetId="8">#REF!</definedName>
    <definedName name="Ellipse1_46">#REF!</definedName>
    <definedName name="Ellipse1_47" localSheetId="8">#REF!</definedName>
    <definedName name="Ellipse1_47">#REF!</definedName>
    <definedName name="Ellipse1_48" localSheetId="8">#REF!</definedName>
    <definedName name="Ellipse1_48">#REF!</definedName>
    <definedName name="Ellipse1_49" localSheetId="8">#REF!</definedName>
    <definedName name="Ellipse1_49">#REF!</definedName>
    <definedName name="Ellipse1_5" localSheetId="8">#REF!</definedName>
    <definedName name="Ellipse1_5">#REF!</definedName>
    <definedName name="Ellipse1_50" localSheetId="8">#REF!</definedName>
    <definedName name="Ellipse1_50">#REF!</definedName>
    <definedName name="Ellipse1_51" localSheetId="8">#REF!</definedName>
    <definedName name="Ellipse1_51">#REF!</definedName>
    <definedName name="Ellipse1_52" localSheetId="8">#REF!</definedName>
    <definedName name="Ellipse1_52">#REF!</definedName>
    <definedName name="Ellipse1_53" localSheetId="8">#REF!</definedName>
    <definedName name="Ellipse1_53">#REF!</definedName>
    <definedName name="Ellipse1_54" localSheetId="8">#REF!</definedName>
    <definedName name="Ellipse1_54">#REF!</definedName>
    <definedName name="Ellipse1_55" localSheetId="8">#REF!</definedName>
    <definedName name="Ellipse1_55">#REF!</definedName>
    <definedName name="Ellipse1_56" localSheetId="8">#REF!</definedName>
    <definedName name="Ellipse1_56">#REF!</definedName>
    <definedName name="Ellipse1_57" localSheetId="8">#REF!</definedName>
    <definedName name="Ellipse1_57">#REF!</definedName>
    <definedName name="Ellipse1_58" localSheetId="8">#REF!</definedName>
    <definedName name="Ellipse1_58">#REF!</definedName>
    <definedName name="Ellipse1_59" localSheetId="8">#REF!</definedName>
    <definedName name="Ellipse1_59">#REF!</definedName>
    <definedName name="Ellipse1_6" localSheetId="8">#REF!</definedName>
    <definedName name="Ellipse1_6">#REF!</definedName>
    <definedName name="Ellipse1_60" localSheetId="8">#REF!</definedName>
    <definedName name="Ellipse1_60">#REF!</definedName>
    <definedName name="Ellipse1_61" localSheetId="8">#REF!</definedName>
    <definedName name="Ellipse1_61">#REF!</definedName>
    <definedName name="Ellipse1_62" localSheetId="8">#REF!</definedName>
    <definedName name="Ellipse1_62">#REF!</definedName>
    <definedName name="Ellipse1_63" localSheetId="8">#REF!</definedName>
    <definedName name="Ellipse1_63">#REF!</definedName>
    <definedName name="Ellipse1_64" localSheetId="8">#REF!</definedName>
    <definedName name="Ellipse1_64">#REF!</definedName>
    <definedName name="Ellipse1_65" localSheetId="8">#REF!</definedName>
    <definedName name="Ellipse1_65">#REF!</definedName>
    <definedName name="Ellipse1_66" localSheetId="8">#REF!</definedName>
    <definedName name="Ellipse1_66">#REF!</definedName>
    <definedName name="Ellipse1_67" localSheetId="8">#REF!</definedName>
    <definedName name="Ellipse1_67">#REF!</definedName>
    <definedName name="Ellipse1_68" localSheetId="8">#REF!</definedName>
    <definedName name="Ellipse1_68">#REF!</definedName>
    <definedName name="Ellipse1_69" localSheetId="8">#REF!</definedName>
    <definedName name="Ellipse1_69">#REF!</definedName>
    <definedName name="Ellipse1_7" localSheetId="8">#REF!</definedName>
    <definedName name="Ellipse1_7">#REF!</definedName>
    <definedName name="Ellipse1_70" localSheetId="8">#REF!</definedName>
    <definedName name="Ellipse1_70">#REF!</definedName>
    <definedName name="Ellipse1_71" localSheetId="8">#REF!</definedName>
    <definedName name="Ellipse1_71">#REF!</definedName>
    <definedName name="Ellipse1_72" localSheetId="8">#REF!</definedName>
    <definedName name="Ellipse1_72">#REF!</definedName>
    <definedName name="Ellipse1_73" localSheetId="8">#REF!</definedName>
    <definedName name="Ellipse1_73">#REF!</definedName>
    <definedName name="Ellipse1_74" localSheetId="8">#REF!</definedName>
    <definedName name="Ellipse1_74">#REF!</definedName>
    <definedName name="Ellipse1_75" localSheetId="8">#REF!</definedName>
    <definedName name="Ellipse1_75">#REF!</definedName>
    <definedName name="Ellipse1_76" localSheetId="8">#REF!</definedName>
    <definedName name="Ellipse1_76">#REF!</definedName>
    <definedName name="Ellipse1_77" localSheetId="8">#REF!</definedName>
    <definedName name="Ellipse1_77">#REF!</definedName>
    <definedName name="Ellipse1_78" localSheetId="8">#REF!</definedName>
    <definedName name="Ellipse1_78">#REF!</definedName>
    <definedName name="Ellipse1_79" localSheetId="8">#REF!</definedName>
    <definedName name="Ellipse1_79">#REF!</definedName>
    <definedName name="Ellipse1_8" localSheetId="8">#REF!</definedName>
    <definedName name="Ellipse1_8">#REF!</definedName>
    <definedName name="Ellipse1_80" localSheetId="8">#REF!</definedName>
    <definedName name="Ellipse1_80">#REF!</definedName>
    <definedName name="Ellipse1_81" localSheetId="8">#REF!</definedName>
    <definedName name="Ellipse1_81">#REF!</definedName>
    <definedName name="Ellipse1_9" localSheetId="8">#REF!</definedName>
    <definedName name="Ellipse1_9">#REF!</definedName>
    <definedName name="_gXY1" localSheetId="8">#REF!</definedName>
    <definedName name="_gXY1">#REF!</definedName>
    <definedName name="Imbrie" localSheetId="8">#REF!</definedName>
    <definedName name="Imbrie">#REF!</definedName>
    <definedName name="Labeyrie" localSheetId="8">#REF!</definedName>
    <definedName name="Labeyrie">#REF!</definedName>
    <definedName name="Martinson" localSheetId="8">#REF!</definedName>
    <definedName name="Martinson">#REF!</definedName>
    <definedName name="MD" localSheetId="8">[10]SPECMAP!$L$8:$N$146</definedName>
    <definedName name="MD">[1]SPECMAP!$L$8:$N$146</definedName>
    <definedName name="rr" localSheetId="8">#REF!</definedName>
    <definedName name="rr">#REF!</definedName>
    <definedName name="rs" localSheetId="8">#REF!</definedName>
    <definedName name="rs">#REF!</definedName>
    <definedName name="rt" localSheetId="8">#REF!</definedName>
    <definedName name="rt">#REF!</definedName>
    <definedName name="table" localSheetId="7">'[5]Car1-B'!$A$9:$C$12</definedName>
    <definedName name="table">'[4]Car1-B'!$A$9:$C$12</definedName>
    <definedName name="toto" localSheetId="8">[10]SPECMAP!$L$8:$N$146</definedName>
    <definedName name="toto">[1]SPECMAP!$L$8:$N$146</definedName>
    <definedName name="Vogelsang" localSheetId="8">#REF!</definedName>
    <definedName name="Vogelsang">#REF!</definedName>
    <definedName name="Waelbroeck" localSheetId="8">#REF!</definedName>
    <definedName name="Waelbroeck">#REF!</definedName>
  </definedNames>
  <calcPr calcId="191029"/>
</workbook>
</file>

<file path=xl/calcChain.xml><?xml version="1.0" encoding="utf-8"?>
<calcChain xmlns="http://schemas.openxmlformats.org/spreadsheetml/2006/main">
  <c r="B2" i="16" l="1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O1" i="15"/>
  <c r="C2" i="15"/>
  <c r="C3" i="15"/>
  <c r="O3" i="15" s="1"/>
  <c r="C4" i="15"/>
  <c r="O4" i="15" s="1"/>
  <c r="B5" i="15"/>
  <c r="C5" i="15" s="1"/>
  <c r="M5" i="15"/>
  <c r="C6" i="15"/>
  <c r="F6" i="15"/>
  <c r="O6" i="15"/>
  <c r="C7" i="15"/>
  <c r="F7" i="15"/>
  <c r="O7" i="15"/>
  <c r="C8" i="15"/>
  <c r="C9" i="15"/>
  <c r="O9" i="15"/>
  <c r="F9" i="15"/>
  <c r="C10" i="15"/>
  <c r="O10" i="15" s="1"/>
  <c r="C11" i="15"/>
  <c r="F11" i="15" s="1"/>
  <c r="O11" i="15"/>
  <c r="C12" i="15"/>
  <c r="C13" i="15"/>
  <c r="O13" i="15" s="1"/>
  <c r="H14" i="15"/>
  <c r="J14" i="15"/>
  <c r="L14" i="15"/>
  <c r="M14" i="15"/>
  <c r="O14" i="15"/>
  <c r="C15" i="15"/>
  <c r="O15" i="15" s="1"/>
  <c r="C16" i="15"/>
  <c r="O16" i="15" s="1"/>
  <c r="C17" i="15"/>
  <c r="F17" i="15" s="1"/>
  <c r="O17" i="15"/>
  <c r="C18" i="15"/>
  <c r="C19" i="15"/>
  <c r="O19" i="15"/>
  <c r="C20" i="15"/>
  <c r="O20" i="15" s="1"/>
  <c r="F20" i="15"/>
  <c r="C21" i="15"/>
  <c r="O21" i="15" s="1"/>
  <c r="C22" i="15"/>
  <c r="C23" i="15"/>
  <c r="O23" i="15" s="1"/>
  <c r="F23" i="15"/>
  <c r="C24" i="15"/>
  <c r="F24" i="15" s="1"/>
  <c r="C25" i="15"/>
  <c r="F25" i="15"/>
  <c r="C26" i="15"/>
  <c r="C27" i="15"/>
  <c r="O27" i="15"/>
  <c r="C28" i="15"/>
  <c r="O28" i="15" s="1"/>
  <c r="C29" i="15"/>
  <c r="F29" i="15" s="1"/>
  <c r="C30" i="15"/>
  <c r="F30" i="15" s="1"/>
  <c r="H31" i="15"/>
  <c r="J31" i="15"/>
  <c r="L31" i="15"/>
  <c r="M31" i="15"/>
  <c r="O31" i="15"/>
  <c r="C32" i="15"/>
  <c r="F32" i="15"/>
  <c r="O32" i="15"/>
  <c r="C33" i="15"/>
  <c r="F33" i="15" s="1"/>
  <c r="O33" i="15"/>
  <c r="C34" i="15"/>
  <c r="F34" i="15" s="1"/>
  <c r="O34" i="15"/>
  <c r="C35" i="15"/>
  <c r="O35" i="15" s="1"/>
  <c r="F35" i="15"/>
  <c r="C36" i="15"/>
  <c r="F36" i="15" s="1"/>
  <c r="C37" i="15"/>
  <c r="O37" i="15"/>
  <c r="C38" i="15"/>
  <c r="F38" i="15"/>
  <c r="O38" i="15"/>
  <c r="C39" i="15"/>
  <c r="O39" i="15" s="1"/>
  <c r="F39" i="15"/>
  <c r="C40" i="15"/>
  <c r="F40" i="15" s="1"/>
  <c r="C41" i="15"/>
  <c r="O41" i="15" s="1"/>
  <c r="C42" i="15"/>
  <c r="O42" i="15"/>
  <c r="C43" i="15"/>
  <c r="F43" i="15" s="1"/>
  <c r="C44" i="15"/>
  <c r="F44" i="15"/>
  <c r="O44" i="15"/>
  <c r="C45" i="15"/>
  <c r="O45" i="15" s="1"/>
  <c r="L45" i="15"/>
  <c r="H45" i="15"/>
  <c r="J45" i="15"/>
  <c r="M45" i="15"/>
  <c r="C46" i="15"/>
  <c r="F46" i="15"/>
  <c r="C47" i="15"/>
  <c r="F47" i="15" s="1"/>
  <c r="O48" i="15"/>
  <c r="C49" i="15"/>
  <c r="F49" i="15" s="1"/>
  <c r="C50" i="15"/>
  <c r="O50" i="15" s="1"/>
  <c r="F50" i="15"/>
  <c r="C51" i="15"/>
  <c r="O51" i="15" s="1"/>
  <c r="L51" i="15"/>
  <c r="H51" i="15"/>
  <c r="J51" i="15"/>
  <c r="M51" i="15"/>
  <c r="C52" i="15"/>
  <c r="F52" i="15"/>
  <c r="C53" i="15"/>
  <c r="O53" i="15"/>
  <c r="F53" i="15"/>
  <c r="C54" i="15"/>
  <c r="O54" i="15" s="1"/>
  <c r="C55" i="15"/>
  <c r="F55" i="15"/>
  <c r="O55" i="15"/>
  <c r="H56" i="15"/>
  <c r="J56" i="15"/>
  <c r="L56" i="15"/>
  <c r="M56" i="15"/>
  <c r="O56" i="15"/>
  <c r="C57" i="15"/>
  <c r="F57" i="15" s="1"/>
  <c r="O57" i="15"/>
  <c r="C58" i="15"/>
  <c r="F58" i="15"/>
  <c r="O58" i="15"/>
  <c r="C59" i="15"/>
  <c r="L59" i="15"/>
  <c r="H59" i="15"/>
  <c r="J59" i="15"/>
  <c r="M59" i="15"/>
  <c r="C60" i="15"/>
  <c r="O60" i="15" s="1"/>
  <c r="F60" i="15"/>
  <c r="C61" i="15"/>
  <c r="O61" i="15"/>
  <c r="F61" i="15"/>
  <c r="C62" i="15"/>
  <c r="O62" i="15"/>
  <c r="F62" i="15"/>
  <c r="C63" i="15"/>
  <c r="F63" i="15" s="1"/>
  <c r="C64" i="15"/>
  <c r="F64" i="15"/>
  <c r="O64" i="15"/>
  <c r="C65" i="15"/>
  <c r="O65" i="15"/>
  <c r="F65" i="15"/>
  <c r="C66" i="15"/>
  <c r="O66" i="15" s="1"/>
  <c r="C67" i="15"/>
  <c r="O67" i="15" s="1"/>
  <c r="C68" i="15"/>
  <c r="F68" i="15" s="1"/>
  <c r="C69" i="15"/>
  <c r="O69" i="15" s="1"/>
  <c r="C70" i="15"/>
  <c r="F70" i="15"/>
  <c r="O70" i="15"/>
  <c r="C71" i="15"/>
  <c r="F71" i="15"/>
  <c r="O71" i="15"/>
  <c r="C72" i="15"/>
  <c r="F72" i="15" s="1"/>
  <c r="C73" i="15"/>
  <c r="O73" i="15"/>
  <c r="E74" i="15"/>
  <c r="H74" i="15"/>
  <c r="J74" i="15"/>
  <c r="L74" i="15"/>
  <c r="M74" i="15"/>
  <c r="O74" i="15"/>
  <c r="C75" i="15"/>
  <c r="F75" i="15"/>
  <c r="C76" i="15"/>
  <c r="O76" i="15"/>
  <c r="C77" i="15"/>
  <c r="O77" i="15" s="1"/>
  <c r="F77" i="15"/>
  <c r="C78" i="15"/>
  <c r="F78" i="15"/>
  <c r="O78" i="15"/>
  <c r="C79" i="15"/>
  <c r="F79" i="15"/>
  <c r="C80" i="15"/>
  <c r="O80" i="15"/>
  <c r="C81" i="15"/>
  <c r="O81" i="15" s="1"/>
  <c r="C82" i="15"/>
  <c r="F82" i="15"/>
  <c r="O82" i="15"/>
  <c r="C83" i="15"/>
  <c r="F83" i="15"/>
  <c r="O83" i="15"/>
  <c r="C84" i="15"/>
  <c r="O84" i="15" s="1"/>
  <c r="C85" i="15"/>
  <c r="F85" i="15" s="1"/>
  <c r="O85" i="15"/>
  <c r="C86" i="15"/>
  <c r="F86" i="15" s="1"/>
  <c r="C87" i="15"/>
  <c r="F87" i="15" s="1"/>
  <c r="C88" i="15"/>
  <c r="O88" i="15" s="1"/>
  <c r="C89" i="15"/>
  <c r="F89" i="15" s="1"/>
  <c r="O89" i="15"/>
  <c r="C90" i="15"/>
  <c r="F90" i="15" s="1"/>
  <c r="O90" i="15"/>
  <c r="C91" i="15"/>
  <c r="L91" i="15"/>
  <c r="M91" i="15"/>
  <c r="C92" i="15"/>
  <c r="F92" i="15"/>
  <c r="C93" i="15"/>
  <c r="O93" i="15"/>
  <c r="C94" i="15"/>
  <c r="O94" i="15" s="1"/>
  <c r="C95" i="15"/>
  <c r="O95" i="15"/>
  <c r="F95" i="15"/>
  <c r="C96" i="15"/>
  <c r="F96" i="15" s="1"/>
  <c r="C97" i="15"/>
  <c r="O97" i="15" s="1"/>
  <c r="C98" i="15"/>
  <c r="F98" i="15"/>
  <c r="O98" i="15"/>
  <c r="C99" i="15"/>
  <c r="F99" i="15" s="1"/>
  <c r="C100" i="15"/>
  <c r="F100" i="15" s="1"/>
  <c r="C101" i="15"/>
  <c r="O101" i="15" s="1"/>
  <c r="C102" i="15"/>
  <c r="O102" i="15"/>
  <c r="C103" i="15"/>
  <c r="F103" i="15" s="1"/>
  <c r="C104" i="15"/>
  <c r="F104" i="15" s="1"/>
  <c r="C105" i="15"/>
  <c r="O105" i="15"/>
  <c r="C106" i="15"/>
  <c r="F106" i="15" s="1"/>
  <c r="O106" i="15"/>
  <c r="C107" i="15"/>
  <c r="F107" i="15" s="1"/>
  <c r="C108" i="15"/>
  <c r="L108" i="15" s="1"/>
  <c r="O108" i="15"/>
  <c r="E108" i="15"/>
  <c r="H108" i="15"/>
  <c r="J108" i="15"/>
  <c r="M108" i="15"/>
  <c r="C109" i="15"/>
  <c r="O109" i="15" s="1"/>
  <c r="F109" i="15"/>
  <c r="C110" i="15"/>
  <c r="F110" i="15" s="1"/>
  <c r="O110" i="15"/>
  <c r="C111" i="15"/>
  <c r="O111" i="15" s="1"/>
  <c r="F111" i="15"/>
  <c r="C112" i="15"/>
  <c r="F112" i="15" s="1"/>
  <c r="C113" i="15"/>
  <c r="F113" i="15" s="1"/>
  <c r="O113" i="15"/>
  <c r="C114" i="15"/>
  <c r="O114" i="15" s="1"/>
  <c r="C115" i="15"/>
  <c r="O115" i="15" s="1"/>
  <c r="C116" i="15"/>
  <c r="F116" i="15"/>
  <c r="C117" i="15"/>
  <c r="O117" i="15" s="1"/>
  <c r="C118" i="15"/>
  <c r="F118" i="15" s="1"/>
  <c r="C119" i="15"/>
  <c r="F119" i="15" s="1"/>
  <c r="O119" i="15"/>
  <c r="C120" i="15"/>
  <c r="F120" i="15" s="1"/>
  <c r="C121" i="15"/>
  <c r="O121" i="15"/>
  <c r="C122" i="15"/>
  <c r="O122" i="15"/>
  <c r="C123" i="15"/>
  <c r="F123" i="15"/>
  <c r="O123" i="15"/>
  <c r="E124" i="15"/>
  <c r="H124" i="15"/>
  <c r="J124" i="15"/>
  <c r="L124" i="15"/>
  <c r="M124" i="15"/>
  <c r="O124" i="15"/>
  <c r="C125" i="15"/>
  <c r="O125" i="15" s="1"/>
  <c r="C126" i="15"/>
  <c r="F126" i="15"/>
  <c r="O126" i="15"/>
  <c r="C127" i="15"/>
  <c r="F127" i="15" s="1"/>
  <c r="C128" i="15"/>
  <c r="O128" i="15" s="1"/>
  <c r="C129" i="15"/>
  <c r="F129" i="15"/>
  <c r="C130" i="15"/>
  <c r="O130" i="15" s="1"/>
  <c r="F130" i="15"/>
  <c r="C131" i="15"/>
  <c r="O131" i="15" s="1"/>
  <c r="C132" i="15"/>
  <c r="O132" i="15" s="1"/>
  <c r="C133" i="15"/>
  <c r="O133" i="15"/>
  <c r="C134" i="15"/>
  <c r="F134" i="15" s="1"/>
  <c r="C135" i="15"/>
  <c r="F135" i="15"/>
  <c r="O135" i="15"/>
  <c r="C136" i="15"/>
  <c r="O136" i="15" s="1"/>
  <c r="F136" i="15"/>
  <c r="C137" i="15"/>
  <c r="O137" i="15"/>
  <c r="F137" i="15"/>
  <c r="C138" i="15"/>
  <c r="F138" i="15" s="1"/>
  <c r="C139" i="15"/>
  <c r="F139" i="15"/>
  <c r="O139" i="15"/>
  <c r="C140" i="15"/>
  <c r="O140" i="15" s="1"/>
  <c r="F140" i="15"/>
  <c r="C141" i="15"/>
  <c r="O141" i="15"/>
  <c r="F141" i="15"/>
  <c r="C142" i="15"/>
  <c r="O142" i="15" s="1"/>
  <c r="F142" i="15"/>
  <c r="C143" i="15"/>
  <c r="O143" i="15" s="1"/>
  <c r="C144" i="15"/>
  <c r="O144" i="15" s="1"/>
  <c r="C145" i="15"/>
  <c r="L145" i="15" s="1"/>
  <c r="H145" i="15"/>
  <c r="J145" i="15"/>
  <c r="M145" i="15"/>
  <c r="O145" i="15"/>
  <c r="C146" i="15"/>
  <c r="F146" i="15"/>
  <c r="O146" i="15"/>
  <c r="C147" i="15"/>
  <c r="O147" i="15" s="1"/>
  <c r="C148" i="15"/>
  <c r="O148" i="15" s="1"/>
  <c r="F148" i="15"/>
  <c r="C149" i="15"/>
  <c r="F149" i="15" s="1"/>
  <c r="C150" i="15"/>
  <c r="F150" i="15" s="1"/>
  <c r="C151" i="15"/>
  <c r="O151" i="15" s="1"/>
  <c r="F151" i="15"/>
  <c r="C152" i="15"/>
  <c r="O152" i="15"/>
  <c r="C153" i="15"/>
  <c r="F153" i="15" s="1"/>
  <c r="C154" i="15"/>
  <c r="F154" i="15"/>
  <c r="O154" i="15"/>
  <c r="C155" i="15"/>
  <c r="O155" i="15" s="1"/>
  <c r="C156" i="15"/>
  <c r="O156" i="15" s="1"/>
  <c r="M156" i="15"/>
  <c r="C157" i="15"/>
  <c r="F157" i="15" s="1"/>
  <c r="O157" i="15"/>
  <c r="C158" i="15"/>
  <c r="F158" i="15" s="1"/>
  <c r="C159" i="15"/>
  <c r="F159" i="15" s="1"/>
  <c r="C160" i="15"/>
  <c r="O160" i="15"/>
  <c r="F160" i="15"/>
  <c r="C161" i="15"/>
  <c r="O161" i="15" s="1"/>
  <c r="C162" i="15"/>
  <c r="F162" i="15" s="1"/>
  <c r="O162" i="15"/>
  <c r="C163" i="15"/>
  <c r="F163" i="15" s="1"/>
  <c r="C164" i="15"/>
  <c r="O164" i="15" s="1"/>
  <c r="C165" i="15"/>
  <c r="F165" i="15" s="1"/>
  <c r="C166" i="15"/>
  <c r="O166" i="15" s="1"/>
  <c r="F166" i="15"/>
  <c r="E167" i="15"/>
  <c r="H167" i="15"/>
  <c r="J167" i="15"/>
  <c r="L167" i="15"/>
  <c r="M167" i="15"/>
  <c r="O167" i="15"/>
  <c r="C168" i="15"/>
  <c r="F168" i="15"/>
  <c r="C169" i="15"/>
  <c r="O169" i="15" s="1"/>
  <c r="C170" i="15"/>
  <c r="F170" i="15" s="1"/>
  <c r="C171" i="15"/>
  <c r="O171" i="15"/>
  <c r="C172" i="15"/>
  <c r="F172" i="15" s="1"/>
  <c r="O172" i="15"/>
  <c r="C173" i="15"/>
  <c r="F173" i="15"/>
  <c r="C174" i="15"/>
  <c r="F174" i="15" s="1"/>
  <c r="C175" i="15"/>
  <c r="O175" i="15" s="1"/>
  <c r="C176" i="15"/>
  <c r="O176" i="15" s="1"/>
  <c r="C177" i="15"/>
  <c r="F177" i="15" s="1"/>
  <c r="C178" i="15"/>
  <c r="F178" i="15"/>
  <c r="C179" i="15"/>
  <c r="F179" i="15" s="1"/>
  <c r="C180" i="15"/>
  <c r="O180" i="15" s="1"/>
  <c r="C181" i="15"/>
  <c r="F181" i="15" s="1"/>
  <c r="O181" i="15"/>
  <c r="C182" i="15"/>
  <c r="O182" i="15"/>
  <c r="F182" i="15"/>
  <c r="C183" i="15"/>
  <c r="O183" i="15"/>
  <c r="C184" i="15"/>
  <c r="O184" i="15" s="1"/>
  <c r="F184" i="15"/>
  <c r="C185" i="15"/>
  <c r="L185" i="15" s="1"/>
  <c r="O185" i="15"/>
  <c r="M185" i="15"/>
  <c r="C186" i="15"/>
  <c r="F186" i="15" s="1"/>
  <c r="C187" i="15"/>
  <c r="F187" i="15" s="1"/>
  <c r="O187" i="15"/>
  <c r="C188" i="15"/>
  <c r="O188" i="15" s="1"/>
  <c r="C189" i="15"/>
  <c r="O189" i="15" s="1"/>
  <c r="F189" i="15"/>
  <c r="C190" i="15"/>
  <c r="O190" i="15"/>
  <c r="F190" i="15"/>
  <c r="C191" i="15"/>
  <c r="L191" i="15" s="1"/>
  <c r="M191" i="15"/>
  <c r="C192" i="15"/>
  <c r="F192" i="15" s="1"/>
  <c r="O192" i="15"/>
  <c r="C193" i="15"/>
  <c r="O193" i="15"/>
  <c r="C194" i="15"/>
  <c r="O194" i="15" s="1"/>
  <c r="C195" i="15"/>
  <c r="F195" i="15" s="1"/>
  <c r="C196" i="15"/>
  <c r="O196" i="15" s="1"/>
  <c r="F196" i="15"/>
  <c r="C197" i="15"/>
  <c r="F197" i="15" s="1"/>
  <c r="C198" i="15"/>
  <c r="O198" i="15" s="1"/>
  <c r="F198" i="15"/>
  <c r="C199" i="15"/>
  <c r="F199" i="15" s="1"/>
  <c r="O199" i="15"/>
  <c r="C200" i="15"/>
  <c r="F200" i="15"/>
  <c r="C201" i="15"/>
  <c r="O201" i="15"/>
  <c r="C202" i="15"/>
  <c r="O202" i="15" s="1"/>
  <c r="C203" i="15"/>
  <c r="F203" i="15"/>
  <c r="O203" i="15"/>
  <c r="C204" i="15"/>
  <c r="F204" i="15"/>
  <c r="O204" i="15"/>
  <c r="C205" i="15"/>
  <c r="O205" i="15" s="1"/>
  <c r="C206" i="15"/>
  <c r="O206" i="15"/>
  <c r="F206" i="15"/>
  <c r="C207" i="15"/>
  <c r="O207" i="15" s="1"/>
  <c r="C208" i="15"/>
  <c r="F208" i="15" s="1"/>
  <c r="O208" i="15"/>
  <c r="C209" i="15"/>
  <c r="F209" i="15" s="1"/>
  <c r="O209" i="15"/>
  <c r="C210" i="15"/>
  <c r="O210" i="15" s="1"/>
  <c r="C211" i="15"/>
  <c r="F211" i="15" s="1"/>
  <c r="C212" i="15"/>
  <c r="F212" i="15"/>
  <c r="O212" i="15"/>
  <c r="E213" i="15"/>
  <c r="H213" i="15"/>
  <c r="J213" i="15"/>
  <c r="L213" i="15"/>
  <c r="M213" i="15"/>
  <c r="O213" i="15"/>
  <c r="C214" i="15"/>
  <c r="F214" i="15"/>
  <c r="C215" i="15"/>
  <c r="F215" i="15" s="1"/>
  <c r="C222" i="15"/>
  <c r="F222" i="15" s="1"/>
  <c r="C229" i="15"/>
  <c r="F229" i="15" s="1"/>
  <c r="C236" i="15"/>
  <c r="F236" i="15" s="1"/>
  <c r="B6" i="13"/>
  <c r="F6" i="13" s="1"/>
  <c r="B8" i="13"/>
  <c r="E9" i="13" s="1"/>
  <c r="B10" i="13"/>
  <c r="E11" i="13" s="1"/>
  <c r="B12" i="13"/>
  <c r="E12" i="13" s="1"/>
  <c r="B14" i="13"/>
  <c r="E15" i="13" s="1"/>
  <c r="E14" i="13"/>
  <c r="B17" i="13"/>
  <c r="B18" i="13"/>
  <c r="B19" i="13"/>
  <c r="E19" i="13" s="1"/>
  <c r="B20" i="13"/>
  <c r="E21" i="13"/>
  <c r="B21" i="13"/>
  <c r="B22" i="13"/>
  <c r="E23" i="13" s="1"/>
  <c r="B23" i="13"/>
  <c r="B24" i="13"/>
  <c r="B25" i="13"/>
  <c r="B26" i="13"/>
  <c r="E27" i="13"/>
  <c r="B29" i="13"/>
  <c r="E29" i="13" s="1"/>
  <c r="B30" i="13"/>
  <c r="B31" i="13"/>
  <c r="E32" i="13"/>
  <c r="B32" i="13"/>
  <c r="B33" i="13"/>
  <c r="E34" i="13"/>
  <c r="B34" i="13"/>
  <c r="B35" i="13"/>
  <c r="E36" i="13" s="1"/>
  <c r="B36" i="13"/>
  <c r="B37" i="13"/>
  <c r="E38" i="13" s="1"/>
  <c r="B40" i="13"/>
  <c r="E41" i="13"/>
  <c r="E40" i="13"/>
  <c r="B41" i="13"/>
  <c r="B42" i="13"/>
  <c r="B43" i="13"/>
  <c r="E43" i="13" s="1"/>
  <c r="B44" i="13"/>
  <c r="B45" i="13"/>
  <c r="E46" i="13" s="1"/>
  <c r="B46" i="13"/>
  <c r="B47" i="13"/>
  <c r="B48" i="13"/>
  <c r="E48" i="13" s="1"/>
  <c r="B51" i="13"/>
  <c r="E51" i="13"/>
  <c r="B52" i="13"/>
  <c r="E53" i="13" s="1"/>
  <c r="B53" i="13"/>
  <c r="E54" i="13" s="1"/>
  <c r="B54" i="13"/>
  <c r="B55" i="13"/>
  <c r="E56" i="13" s="1"/>
  <c r="B56" i="13"/>
  <c r="B57" i="13"/>
  <c r="E58" i="13" s="1"/>
  <c r="B58" i="13"/>
  <c r="B59" i="13"/>
  <c r="E60" i="13"/>
  <c r="B63" i="13"/>
  <c r="E63" i="13" s="1"/>
  <c r="B64" i="13"/>
  <c r="B65" i="13"/>
  <c r="E66" i="13" s="1"/>
  <c r="B66" i="13"/>
  <c r="E67" i="13" s="1"/>
  <c r="B67" i="13"/>
  <c r="B68" i="13"/>
  <c r="B69" i="13"/>
  <c r="E70" i="13"/>
  <c r="B70" i="13"/>
  <c r="B71" i="13"/>
  <c r="E72" i="13" s="1"/>
  <c r="B72" i="13"/>
  <c r="B73" i="13"/>
  <c r="B74" i="13"/>
  <c r="E75" i="13" s="1"/>
  <c r="E74" i="13"/>
  <c r="B75" i="13"/>
  <c r="E76" i="13" s="1"/>
  <c r="B76" i="13"/>
  <c r="B77" i="13"/>
  <c r="E77" i="13" s="1"/>
  <c r="B78" i="13"/>
  <c r="E79" i="13" s="1"/>
  <c r="B79" i="13"/>
  <c r="B80" i="13"/>
  <c r="B81" i="13"/>
  <c r="E82" i="13"/>
  <c r="B82" i="13"/>
  <c r="B83" i="13"/>
  <c r="E84" i="13" s="1"/>
  <c r="B86" i="13"/>
  <c r="E86" i="13"/>
  <c r="B87" i="13"/>
  <c r="E87" i="13" s="1"/>
  <c r="B88" i="13"/>
  <c r="E89" i="13" s="1"/>
  <c r="B89" i="13"/>
  <c r="B90" i="13"/>
  <c r="E91" i="13" s="1"/>
  <c r="B91" i="13"/>
  <c r="B92" i="13"/>
  <c r="B93" i="13"/>
  <c r="E93" i="13"/>
  <c r="B94" i="13"/>
  <c r="B95" i="13"/>
  <c r="E95" i="13" s="1"/>
  <c r="B96" i="13"/>
  <c r="E97" i="13"/>
  <c r="B98" i="13"/>
  <c r="E98" i="13"/>
  <c r="B99" i="13"/>
  <c r="B100" i="13"/>
  <c r="E100" i="13" s="1"/>
  <c r="B101" i="13"/>
  <c r="B102" i="13"/>
  <c r="E102" i="13" s="1"/>
  <c r="B103" i="13"/>
  <c r="E104" i="13" s="1"/>
  <c r="B104" i="13"/>
  <c r="B105" i="13"/>
  <c r="E106" i="13"/>
  <c r="B106" i="13"/>
  <c r="B107" i="13"/>
  <c r="B108" i="13"/>
  <c r="E109" i="13" s="1"/>
  <c r="B109" i="13"/>
  <c r="B110" i="13"/>
  <c r="B111" i="13"/>
  <c r="B112" i="13"/>
  <c r="B113" i="13"/>
  <c r="E114" i="13" s="1"/>
  <c r="B114" i="13"/>
  <c r="B115" i="13"/>
  <c r="E116" i="13" s="1"/>
  <c r="B116" i="13"/>
  <c r="B117" i="13"/>
  <c r="E118" i="13"/>
  <c r="B118" i="13"/>
  <c r="B119" i="13"/>
  <c r="B120" i="13"/>
  <c r="E121" i="13" s="1"/>
  <c r="B121" i="13"/>
  <c r="E122" i="13" s="1"/>
  <c r="B122" i="13"/>
  <c r="E123" i="13" s="1"/>
  <c r="B124" i="13"/>
  <c r="E124" i="13" s="1"/>
  <c r="B125" i="13"/>
  <c r="E126" i="13" s="1"/>
  <c r="B126" i="13"/>
  <c r="E127" i="13"/>
  <c r="B127" i="13"/>
  <c r="B128" i="13"/>
  <c r="B129" i="13"/>
  <c r="B130" i="13"/>
  <c r="B131" i="13"/>
  <c r="E132" i="13"/>
  <c r="E131" i="13"/>
  <c r="B132" i="13"/>
  <c r="B133" i="13"/>
  <c r="E134" i="13" s="1"/>
  <c r="B134" i="13"/>
  <c r="B135" i="13"/>
  <c r="E136" i="13" s="1"/>
  <c r="B136" i="13"/>
  <c r="E137" i="13"/>
  <c r="B139" i="13"/>
  <c r="B140" i="13"/>
  <c r="B141" i="13"/>
  <c r="E141" i="13" s="1"/>
  <c r="E142" i="13"/>
  <c r="B142" i="13"/>
  <c r="B143" i="13"/>
  <c r="E143" i="13" s="1"/>
  <c r="E144" i="13"/>
  <c r="B144" i="13"/>
  <c r="E145" i="13" s="1"/>
  <c r="B145" i="13"/>
  <c r="B146" i="13"/>
  <c r="B147" i="13"/>
  <c r="E148" i="13" s="1"/>
  <c r="B148" i="13"/>
  <c r="E149" i="13"/>
  <c r="B151" i="13"/>
  <c r="E152" i="13" s="1"/>
  <c r="B152" i="13"/>
  <c r="B153" i="13"/>
  <c r="E153" i="13"/>
  <c r="B154" i="13"/>
  <c r="E154" i="13" s="1"/>
  <c r="B155" i="13"/>
  <c r="E156" i="13" s="1"/>
  <c r="B156" i="13"/>
  <c r="B157" i="13"/>
  <c r="E158" i="13" s="1"/>
  <c r="B158" i="13"/>
  <c r="B159" i="13"/>
  <c r="B160" i="13"/>
  <c r="E160" i="13" s="1"/>
  <c r="B161" i="13"/>
  <c r="E162" i="13" s="1"/>
  <c r="B164" i="13"/>
  <c r="E165" i="13"/>
  <c r="B165" i="13"/>
  <c r="E166" i="13"/>
  <c r="B167" i="13"/>
  <c r="E167" i="13"/>
  <c r="B168" i="13"/>
  <c r="B169" i="13"/>
  <c r="E170" i="13" s="1"/>
  <c r="B170" i="13"/>
  <c r="B171" i="13"/>
  <c r="B172" i="13"/>
  <c r="B173" i="13"/>
  <c r="E173" i="13" s="1"/>
  <c r="E174" i="13"/>
  <c r="B176" i="13"/>
  <c r="E176" i="13" s="1"/>
  <c r="B177" i="13"/>
  <c r="B178" i="13"/>
  <c r="B179" i="13"/>
  <c r="E179" i="13"/>
  <c r="B180" i="13"/>
  <c r="E181" i="13" s="1"/>
  <c r="B181" i="13"/>
  <c r="B182" i="13"/>
  <c r="E183" i="13" s="1"/>
  <c r="B183" i="13"/>
  <c r="B184" i="13"/>
  <c r="B185" i="13"/>
  <c r="E186" i="13" s="1"/>
  <c r="B186" i="13"/>
  <c r="E187" i="13" s="1"/>
  <c r="B188" i="13"/>
  <c r="E188" i="13"/>
  <c r="B189" i="13"/>
  <c r="B190" i="13"/>
  <c r="B191" i="13"/>
  <c r="E191" i="13" s="1"/>
  <c r="E192" i="13"/>
  <c r="B192" i="13"/>
  <c r="B193" i="13"/>
  <c r="E194" i="13" s="1"/>
  <c r="B194" i="13"/>
  <c r="B195" i="13"/>
  <c r="E196" i="13" s="1"/>
  <c r="B196" i="13"/>
  <c r="B197" i="13"/>
  <c r="E198" i="13"/>
  <c r="B199" i="13"/>
  <c r="E199" i="13" s="1"/>
  <c r="B200" i="13"/>
  <c r="E201" i="13" s="1"/>
  <c r="B201" i="13"/>
  <c r="B202" i="13"/>
  <c r="E202" i="13" s="1"/>
  <c r="E203" i="13"/>
  <c r="B203" i="13"/>
  <c r="B204" i="13"/>
  <c r="E205" i="13" s="1"/>
  <c r="B205" i="13"/>
  <c r="B206" i="13"/>
  <c r="E207" i="13" s="1"/>
  <c r="B207" i="13"/>
  <c r="B208" i="13"/>
  <c r="E209" i="13"/>
  <c r="B210" i="13"/>
  <c r="E210" i="13" s="1"/>
  <c r="B211" i="13"/>
  <c r="B212" i="13"/>
  <c r="B213" i="13"/>
  <c r="E214" i="13"/>
  <c r="E213" i="13"/>
  <c r="B214" i="13"/>
  <c r="B215" i="13"/>
  <c r="B216" i="13"/>
  <c r="B217" i="13"/>
  <c r="E217" i="13" s="1"/>
  <c r="B218" i="13"/>
  <c r="B219" i="13"/>
  <c r="E219" i="13" s="1"/>
  <c r="E220" i="13"/>
  <c r="B220" i="13"/>
  <c r="E221" i="13" s="1"/>
  <c r="B221" i="13"/>
  <c r="E222" i="13" s="1"/>
  <c r="B224" i="13"/>
  <c r="E224" i="13"/>
  <c r="B225" i="13"/>
  <c r="E225" i="13" s="1"/>
  <c r="B226" i="13"/>
  <c r="E227" i="13" s="1"/>
  <c r="B227" i="13"/>
  <c r="B228" i="13"/>
  <c r="B229" i="13"/>
  <c r="E229" i="13" s="1"/>
  <c r="B230" i="13"/>
  <c r="B231" i="13"/>
  <c r="E231" i="13" s="1"/>
  <c r="B232" i="13"/>
  <c r="B233" i="13"/>
  <c r="E234" i="13" s="1"/>
  <c r="B236" i="13"/>
  <c r="E237" i="13" s="1"/>
  <c r="B237" i="13"/>
  <c r="E238" i="13"/>
  <c r="B238" i="13"/>
  <c r="B239" i="13"/>
  <c r="E240" i="13" s="1"/>
  <c r="B240" i="13"/>
  <c r="B241" i="13"/>
  <c r="E242" i="13" s="1"/>
  <c r="B242" i="13"/>
  <c r="B243" i="13"/>
  <c r="E244" i="13"/>
  <c r="B245" i="13"/>
  <c r="E245" i="13" s="1"/>
  <c r="B246" i="13"/>
  <c r="B247" i="13"/>
  <c r="E248" i="13" s="1"/>
  <c r="B248" i="13"/>
  <c r="E249" i="13"/>
  <c r="B249" i="13"/>
  <c r="B250" i="13"/>
  <c r="E251" i="13" s="1"/>
  <c r="B251" i="13"/>
  <c r="E252" i="13"/>
  <c r="B253" i="13"/>
  <c r="E253" i="13"/>
  <c r="G253" i="13"/>
  <c r="G264" i="13"/>
  <c r="G275" i="13"/>
  <c r="G286" i="13"/>
  <c r="E2" i="1"/>
  <c r="E3" i="1"/>
  <c r="S3" i="1"/>
  <c r="T3" i="1"/>
  <c r="T4" i="1"/>
  <c r="T5" i="1" s="1"/>
  <c r="T6" i="1" s="1"/>
  <c r="T7" i="1" s="1"/>
  <c r="T8" i="1" s="1"/>
  <c r="T9" i="1" s="1"/>
  <c r="T10" i="1" s="1"/>
  <c r="T11" i="1" s="1"/>
  <c r="T12" i="1" s="1"/>
  <c r="T13" i="1" s="1"/>
  <c r="E4" i="1"/>
  <c r="S4" i="1"/>
  <c r="S5" i="1" s="1"/>
  <c r="S6" i="1" s="1"/>
  <c r="S7" i="1" s="1"/>
  <c r="S8" i="1" s="1"/>
  <c r="S9" i="1" s="1"/>
  <c r="S10" i="1" s="1"/>
  <c r="S11" i="1" s="1"/>
  <c r="S12" i="1" s="1"/>
  <c r="S13" i="1" s="1"/>
  <c r="E5" i="1"/>
  <c r="E7" i="1"/>
  <c r="E8" i="1"/>
  <c r="E9" i="1"/>
  <c r="E10" i="1"/>
  <c r="E11" i="1"/>
  <c r="E12" i="1"/>
  <c r="E14" i="1"/>
  <c r="E15" i="1"/>
  <c r="E16" i="1"/>
  <c r="E17" i="1"/>
  <c r="E18" i="1"/>
  <c r="E19" i="1"/>
  <c r="E21" i="1"/>
  <c r="E22" i="1"/>
  <c r="E23" i="1"/>
  <c r="E24" i="1"/>
  <c r="I25" i="1"/>
  <c r="J25" i="1"/>
  <c r="K25" i="1"/>
  <c r="L25" i="1"/>
  <c r="M25" i="1"/>
  <c r="E26" i="1"/>
  <c r="E27" i="1"/>
  <c r="E29" i="1"/>
  <c r="E30" i="1"/>
  <c r="I31" i="1"/>
  <c r="J31" i="1"/>
  <c r="K31" i="1"/>
  <c r="L31" i="1"/>
  <c r="M31" i="1"/>
  <c r="E32" i="1"/>
  <c r="E33" i="1"/>
  <c r="E35" i="1"/>
  <c r="E36" i="1"/>
  <c r="E37" i="1"/>
  <c r="E39" i="1"/>
  <c r="E40" i="1"/>
  <c r="E41" i="1"/>
  <c r="E42" i="1"/>
  <c r="E43" i="1"/>
  <c r="E45" i="1"/>
  <c r="E46" i="1"/>
  <c r="E47" i="1"/>
  <c r="E48" i="1"/>
  <c r="E49" i="1"/>
  <c r="E50" i="1"/>
  <c r="E52" i="1"/>
  <c r="E53" i="1"/>
  <c r="E54" i="1"/>
  <c r="E55" i="1"/>
  <c r="J56" i="1"/>
  <c r="K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J71" i="1"/>
  <c r="K71" i="1"/>
  <c r="E72" i="1"/>
  <c r="E73" i="1"/>
  <c r="E74" i="1"/>
  <c r="E76" i="1"/>
  <c r="E77" i="1"/>
  <c r="E78" i="1"/>
  <c r="E79" i="1"/>
  <c r="E80" i="1"/>
  <c r="E81" i="1"/>
  <c r="E83" i="1"/>
  <c r="E84" i="1"/>
  <c r="J91" i="1"/>
  <c r="K91" i="1"/>
  <c r="J98" i="1"/>
  <c r="K98" i="1"/>
  <c r="J105" i="1"/>
  <c r="K105" i="1"/>
  <c r="E2" i="9"/>
  <c r="E3" i="9"/>
  <c r="S3" i="9"/>
  <c r="S4" i="9" s="1"/>
  <c r="S5" i="9" s="1"/>
  <c r="S6" i="9" s="1"/>
  <c r="S7" i="9" s="1"/>
  <c r="S8" i="9" s="1"/>
  <c r="S9" i="9" s="1"/>
  <c r="S10" i="9" s="1"/>
  <c r="S11" i="9" s="1"/>
  <c r="S12" i="9" s="1"/>
  <c r="S13" i="9" s="1"/>
  <c r="T3" i="9"/>
  <c r="T4" i="9"/>
  <c r="T5" i="9" s="1"/>
  <c r="T6" i="9" s="1"/>
  <c r="T7" i="9" s="1"/>
  <c r="T8" i="9" s="1"/>
  <c r="T9" i="9" s="1"/>
  <c r="T10" i="9" s="1"/>
  <c r="T11" i="9" s="1"/>
  <c r="T12" i="9" s="1"/>
  <c r="T13" i="9" s="1"/>
  <c r="E4" i="9"/>
  <c r="E5" i="9"/>
  <c r="E7" i="9"/>
  <c r="E8" i="9"/>
  <c r="E9" i="9"/>
  <c r="E10" i="9"/>
  <c r="E11" i="9"/>
  <c r="E12" i="9"/>
  <c r="E14" i="9"/>
  <c r="E15" i="9"/>
  <c r="E16" i="9"/>
  <c r="E17" i="9"/>
  <c r="E18" i="9"/>
  <c r="E19" i="9"/>
  <c r="E21" i="9"/>
  <c r="E22" i="9"/>
  <c r="E23" i="9"/>
  <c r="E24" i="9"/>
  <c r="I25" i="9"/>
  <c r="J25" i="9"/>
  <c r="K25" i="9"/>
  <c r="L25" i="9"/>
  <c r="M25" i="9"/>
  <c r="E26" i="9"/>
  <c r="E27" i="9"/>
  <c r="E29" i="9"/>
  <c r="E30" i="9"/>
  <c r="I31" i="9"/>
  <c r="J31" i="9"/>
  <c r="K31" i="9"/>
  <c r="L31" i="9"/>
  <c r="M31" i="9"/>
  <c r="E32" i="9"/>
  <c r="E33" i="9"/>
  <c r="E35" i="9"/>
  <c r="E36" i="9"/>
  <c r="E37" i="9"/>
  <c r="E39" i="9"/>
  <c r="E40" i="9"/>
  <c r="E41" i="9"/>
  <c r="E42" i="9"/>
  <c r="E43" i="9"/>
  <c r="E45" i="9"/>
  <c r="E46" i="9"/>
  <c r="E47" i="9"/>
  <c r="E48" i="9"/>
  <c r="E49" i="9"/>
  <c r="E50" i="9"/>
  <c r="E52" i="9"/>
  <c r="E53" i="9"/>
  <c r="E54" i="9"/>
  <c r="E55" i="9"/>
  <c r="J56" i="9"/>
  <c r="K56" i="9"/>
  <c r="E57" i="9"/>
  <c r="E58" i="9"/>
  <c r="E59" i="9"/>
  <c r="E60" i="9"/>
  <c r="E61" i="9"/>
  <c r="E63" i="9"/>
  <c r="E64" i="9"/>
  <c r="E65" i="9"/>
  <c r="E66" i="9"/>
  <c r="E67" i="9"/>
  <c r="E68" i="9"/>
  <c r="E69" i="9"/>
  <c r="E70" i="9"/>
  <c r="J71" i="9"/>
  <c r="K71" i="9"/>
  <c r="E83" i="9"/>
  <c r="E84" i="9"/>
  <c r="E2" i="10"/>
  <c r="AQ2" i="10" s="1"/>
  <c r="N2" i="10"/>
  <c r="AN2" i="10"/>
  <c r="E3" i="10"/>
  <c r="AQ3" i="10"/>
  <c r="N3" i="10"/>
  <c r="T3" i="10"/>
  <c r="T4" i="10" s="1"/>
  <c r="T5" i="10" s="1"/>
  <c r="T6" i="10" s="1"/>
  <c r="T7" i="10" s="1"/>
  <c r="T8" i="10" s="1"/>
  <c r="T9" i="10" s="1"/>
  <c r="T10" i="10" s="1"/>
  <c r="T11" i="10" s="1"/>
  <c r="T12" i="10" s="1"/>
  <c r="T13" i="10" s="1"/>
  <c r="U3" i="10"/>
  <c r="U4" i="10" s="1"/>
  <c r="U5" i="10" s="1"/>
  <c r="U6" i="10" s="1"/>
  <c r="U7" i="10" s="1"/>
  <c r="U8" i="10" s="1"/>
  <c r="U9" i="10" s="1"/>
  <c r="U10" i="10" s="1"/>
  <c r="U11" i="10" s="1"/>
  <c r="U12" i="10" s="1"/>
  <c r="U13" i="10" s="1"/>
  <c r="AL3" i="10"/>
  <c r="AN3" i="10"/>
  <c r="E4" i="10"/>
  <c r="AL4" i="10" s="1"/>
  <c r="N4" i="10"/>
  <c r="V4" i="10"/>
  <c r="AN4" i="10"/>
  <c r="E5" i="10"/>
  <c r="N5" i="10"/>
  <c r="AL5" i="10"/>
  <c r="AN5" i="10"/>
  <c r="N6" i="10"/>
  <c r="AL6" i="10"/>
  <c r="AN6" i="10"/>
  <c r="AO6" i="10"/>
  <c r="AQ6" i="10"/>
  <c r="E7" i="10"/>
  <c r="AQ7" i="10" s="1"/>
  <c r="N7" i="10"/>
  <c r="V7" i="10"/>
  <c r="AL7" i="10"/>
  <c r="AN7" i="10"/>
  <c r="E8" i="10"/>
  <c r="N8" i="10"/>
  <c r="V8" i="10"/>
  <c r="AN8" i="10"/>
  <c r="E9" i="10"/>
  <c r="AL9" i="10" s="1"/>
  <c r="N9" i="10"/>
  <c r="AN9" i="10"/>
  <c r="E10" i="10"/>
  <c r="AL10" i="10" s="1"/>
  <c r="N10" i="10"/>
  <c r="AN10" i="10"/>
  <c r="AQ10" i="10"/>
  <c r="E11" i="10"/>
  <c r="V12" i="10" s="1"/>
  <c r="N11" i="10"/>
  <c r="AN11" i="10"/>
  <c r="AQ11" i="10"/>
  <c r="E12" i="10"/>
  <c r="AQ12" i="10" s="1"/>
  <c r="N12" i="10"/>
  <c r="AN12" i="10"/>
  <c r="H13" i="10"/>
  <c r="N13" i="10"/>
  <c r="AL13" i="10"/>
  <c r="AN13" i="10"/>
  <c r="AO13" i="10"/>
  <c r="AQ13" i="10"/>
  <c r="E14" i="10"/>
  <c r="AQ14" i="10" s="1"/>
  <c r="N14" i="10"/>
  <c r="AN14" i="10"/>
  <c r="E15" i="10"/>
  <c r="N15" i="10"/>
  <c r="AN15" i="10"/>
  <c r="E16" i="10"/>
  <c r="N16" i="10"/>
  <c r="AN16" i="10"/>
  <c r="E17" i="10"/>
  <c r="AL17" i="10"/>
  <c r="N17" i="10"/>
  <c r="AN17" i="10"/>
  <c r="E18" i="10"/>
  <c r="AL18" i="10" s="1"/>
  <c r="N18" i="10"/>
  <c r="AN18" i="10"/>
  <c r="E19" i="10"/>
  <c r="N19" i="10"/>
  <c r="AN19" i="10"/>
  <c r="H20" i="10"/>
  <c r="N20" i="10"/>
  <c r="AL20" i="10"/>
  <c r="AN20" i="10"/>
  <c r="AO20" i="10"/>
  <c r="AQ20" i="10"/>
  <c r="E21" i="10"/>
  <c r="AQ21" i="10"/>
  <c r="N21" i="10"/>
  <c r="V21" i="10"/>
  <c r="AL21" i="10"/>
  <c r="AN21" i="10"/>
  <c r="E22" i="10"/>
  <c r="N22" i="10"/>
  <c r="AN22" i="10"/>
  <c r="H23" i="10"/>
  <c r="L23" i="10"/>
  <c r="M23" i="10"/>
  <c r="N23" i="10" s="1"/>
  <c r="E24" i="10"/>
  <c r="AQ24" i="10" s="1"/>
  <c r="N24" i="10"/>
  <c r="AN24" i="10"/>
  <c r="E25" i="10"/>
  <c r="N25" i="10"/>
  <c r="AN25" i="10"/>
  <c r="H26" i="10"/>
  <c r="I26" i="10"/>
  <c r="J26" i="10"/>
  <c r="K26" i="10"/>
  <c r="L26" i="10"/>
  <c r="M26" i="10"/>
  <c r="N26" i="10"/>
  <c r="AL26" i="10"/>
  <c r="AN26" i="10"/>
  <c r="AO26" i="10"/>
  <c r="E27" i="10"/>
  <c r="V27" i="10" s="1"/>
  <c r="N27" i="10"/>
  <c r="AN27" i="10"/>
  <c r="E28" i="10"/>
  <c r="H28" i="10"/>
  <c r="I28" i="10"/>
  <c r="L28" i="10" s="1"/>
  <c r="J28" i="10"/>
  <c r="K28" i="10"/>
  <c r="M28" i="10"/>
  <c r="N28" i="10"/>
  <c r="E29" i="10"/>
  <c r="V30" i="10" s="1"/>
  <c r="N29" i="10"/>
  <c r="AN29" i="10"/>
  <c r="H30" i="10"/>
  <c r="I30" i="10"/>
  <c r="L30" i="10"/>
  <c r="M30" i="10"/>
  <c r="N30" i="10"/>
  <c r="H32" i="10"/>
  <c r="N32" i="10"/>
  <c r="AL32" i="10"/>
  <c r="AN32" i="10"/>
  <c r="AO32" i="10"/>
  <c r="AQ32" i="10"/>
  <c r="E33" i="10"/>
  <c r="V33" i="10" s="1"/>
  <c r="N33" i="10"/>
  <c r="AN33" i="10"/>
  <c r="E34" i="10"/>
  <c r="AL34" i="10" s="1"/>
  <c r="N34" i="10"/>
  <c r="AN34" i="10"/>
  <c r="H35" i="10"/>
  <c r="I35" i="10"/>
  <c r="J35" i="10"/>
  <c r="K35" i="10"/>
  <c r="AN35" i="10" s="1"/>
  <c r="L35" i="10"/>
  <c r="M35" i="10"/>
  <c r="N35" i="10"/>
  <c r="V35" i="10"/>
  <c r="AL35" i="10"/>
  <c r="AO35" i="10"/>
  <c r="AQ35" i="10"/>
  <c r="E36" i="10"/>
  <c r="V36" i="10" s="1"/>
  <c r="N36" i="10"/>
  <c r="AN36" i="10"/>
  <c r="E37" i="10"/>
  <c r="AN37" i="10"/>
  <c r="AN38" i="10"/>
  <c r="E39" i="10"/>
  <c r="AL39" i="10" s="1"/>
  <c r="AN39" i="10"/>
  <c r="E40" i="10"/>
  <c r="N40" i="10"/>
  <c r="AN40" i="10"/>
  <c r="E41" i="10"/>
  <c r="N41" i="10"/>
  <c r="AN41" i="10"/>
  <c r="AQ41" i="10"/>
  <c r="H42" i="10"/>
  <c r="N42" i="10"/>
  <c r="AL42" i="10"/>
  <c r="AN42" i="10"/>
  <c r="AO42" i="10"/>
  <c r="AQ42" i="10"/>
  <c r="E43" i="10"/>
  <c r="AQ43" i="10" s="1"/>
  <c r="N43" i="10"/>
  <c r="AN43" i="10"/>
  <c r="E44" i="10"/>
  <c r="V45" i="10" s="1"/>
  <c r="AQ44" i="10"/>
  <c r="N44" i="10"/>
  <c r="AN44" i="10"/>
  <c r="E45" i="10"/>
  <c r="N45" i="10"/>
  <c r="AN45" i="10"/>
  <c r="E46" i="10"/>
  <c r="AQ46" i="10"/>
  <c r="N46" i="10"/>
  <c r="AN46" i="10"/>
  <c r="E47" i="10"/>
  <c r="N47" i="10"/>
  <c r="AN47" i="10"/>
  <c r="H48" i="10"/>
  <c r="N48" i="10"/>
  <c r="AL48" i="10"/>
  <c r="AN48" i="10"/>
  <c r="AO48" i="10"/>
  <c r="AQ48" i="10"/>
  <c r="E49" i="10"/>
  <c r="V49" i="10" s="1"/>
  <c r="N49" i="10"/>
  <c r="AN49" i="10"/>
  <c r="AQ49" i="10"/>
  <c r="E50" i="10"/>
  <c r="AQ50" i="10" s="1"/>
  <c r="N50" i="10"/>
  <c r="AN50" i="10"/>
  <c r="E51" i="10"/>
  <c r="N51" i="10"/>
  <c r="AN51" i="10"/>
  <c r="E52" i="10"/>
  <c r="AQ52" i="10" s="1"/>
  <c r="N52" i="10"/>
  <c r="AN52" i="10"/>
  <c r="H53" i="10"/>
  <c r="I53" i="10"/>
  <c r="L53" i="10"/>
  <c r="J53" i="10"/>
  <c r="K53" i="10"/>
  <c r="M53" i="10"/>
  <c r="N53" i="10" s="1"/>
  <c r="AL53" i="10"/>
  <c r="AQ53" i="10"/>
  <c r="E54" i="10"/>
  <c r="AQ54" i="10" s="1"/>
  <c r="N54" i="10"/>
  <c r="AL54" i="10"/>
  <c r="AN54" i="10"/>
  <c r="E55" i="10"/>
  <c r="Q2" i="10" s="1"/>
  <c r="AN55" i="10"/>
  <c r="E57" i="10"/>
  <c r="AL57" i="10"/>
  <c r="AN57" i="10"/>
  <c r="AQ57" i="10"/>
  <c r="H58" i="10"/>
  <c r="I58" i="10"/>
  <c r="L58" i="10" s="1"/>
  <c r="J58" i="10"/>
  <c r="K58" i="10"/>
  <c r="M58" i="10"/>
  <c r="N58" i="10" s="1"/>
  <c r="V58" i="10"/>
  <c r="E59" i="10"/>
  <c r="V59" i="10" s="1"/>
  <c r="AQ59" i="10"/>
  <c r="N59" i="10"/>
  <c r="AN59" i="10"/>
  <c r="E60" i="10"/>
  <c r="AL60" i="10" s="1"/>
  <c r="N60" i="10"/>
  <c r="AN60" i="10"/>
  <c r="E61" i="10"/>
  <c r="AQ61" i="10"/>
  <c r="N61" i="10"/>
  <c r="AN61" i="10"/>
  <c r="E62" i="10"/>
  <c r="V62" i="10" s="1"/>
  <c r="AL62" i="10"/>
  <c r="H62" i="10"/>
  <c r="J62" i="10"/>
  <c r="K62" i="10"/>
  <c r="N62" i="10"/>
  <c r="AN62" i="10"/>
  <c r="AO62" i="10"/>
  <c r="E63" i="10"/>
  <c r="AQ63" i="10"/>
  <c r="N63" i="10"/>
  <c r="AN63" i="10"/>
  <c r="E64" i="10"/>
  <c r="AL64" i="10" s="1"/>
  <c r="N64" i="10"/>
  <c r="AN64" i="10"/>
  <c r="E65" i="10"/>
  <c r="V65" i="10" s="1"/>
  <c r="N65" i="10"/>
  <c r="AN65" i="10"/>
  <c r="E66" i="10"/>
  <c r="N66" i="10"/>
  <c r="AN66" i="10"/>
  <c r="E67" i="10"/>
  <c r="AL67" i="10"/>
  <c r="N67" i="10"/>
  <c r="AN67" i="10"/>
  <c r="E68" i="10"/>
  <c r="H68" i="10"/>
  <c r="N68" i="10"/>
  <c r="AN68" i="10"/>
  <c r="AO68" i="10"/>
  <c r="E69" i="10"/>
  <c r="AQ69" i="10" s="1"/>
  <c r="N69" i="10"/>
  <c r="AN69" i="10"/>
  <c r="E70" i="10"/>
  <c r="AQ70" i="10" s="1"/>
  <c r="N70" i="10"/>
  <c r="AN70" i="10"/>
  <c r="E71" i="10"/>
  <c r="AL71" i="10" s="1"/>
  <c r="N71" i="10"/>
  <c r="AN71" i="10"/>
  <c r="AQ71" i="10"/>
  <c r="E72" i="10"/>
  <c r="AQ72" i="10"/>
  <c r="N72" i="10"/>
  <c r="V72" i="10"/>
  <c r="AL72" i="10"/>
  <c r="AN72" i="10"/>
  <c r="H73" i="10"/>
  <c r="V73" i="10"/>
  <c r="AL73" i="10"/>
  <c r="AQ73" i="10"/>
  <c r="E74" i="10"/>
  <c r="V75" i="10" s="1"/>
  <c r="N74" i="10"/>
  <c r="AN74" i="10"/>
  <c r="E75" i="10"/>
  <c r="AL75" i="10"/>
  <c r="N75" i="10"/>
  <c r="AN75" i="10"/>
  <c r="AQ75" i="10"/>
  <c r="E76" i="10"/>
  <c r="AQ76" i="10" s="1"/>
  <c r="N76" i="10"/>
  <c r="AN76" i="10"/>
  <c r="E77" i="10"/>
  <c r="AQ77" i="10" s="1"/>
  <c r="N77" i="10"/>
  <c r="AN77" i="10"/>
  <c r="H78" i="10"/>
  <c r="J78" i="10"/>
  <c r="K78" i="10"/>
  <c r="N78" i="10"/>
  <c r="V78" i="10"/>
  <c r="AL78" i="10"/>
  <c r="AN78" i="10"/>
  <c r="AO78" i="10"/>
  <c r="AQ78" i="10"/>
  <c r="E79" i="10"/>
  <c r="N79" i="10"/>
  <c r="AN79" i="10"/>
  <c r="E80" i="10"/>
  <c r="N80" i="10"/>
  <c r="AN80" i="10"/>
  <c r="E81" i="10"/>
  <c r="AN81" i="10"/>
  <c r="E83" i="10"/>
  <c r="AN83" i="10"/>
  <c r="E84" i="10"/>
  <c r="AL84" i="10"/>
  <c r="N84" i="10"/>
  <c r="AN84" i="10"/>
  <c r="AQ84" i="10"/>
  <c r="E85" i="10"/>
  <c r="AL85" i="10" s="1"/>
  <c r="N85" i="10"/>
  <c r="AN85" i="10"/>
  <c r="E86" i="10"/>
  <c r="V86" i="10" s="1"/>
  <c r="AQ86" i="10"/>
  <c r="N86" i="10"/>
  <c r="AN86" i="10"/>
  <c r="E87" i="10"/>
  <c r="N87" i="10"/>
  <c r="AN87" i="10"/>
  <c r="E88" i="10"/>
  <c r="AQ88" i="10" s="1"/>
  <c r="E90" i="10"/>
  <c r="AQ90" i="10" s="1"/>
  <c r="AL90" i="10"/>
  <c r="E91" i="10"/>
  <c r="V91" i="10"/>
  <c r="N91" i="10"/>
  <c r="AN91" i="10"/>
  <c r="H92" i="10"/>
  <c r="N92" i="10"/>
  <c r="AL92" i="10"/>
  <c r="AN92" i="10"/>
  <c r="AO92" i="10"/>
  <c r="AQ92" i="10"/>
  <c r="E93" i="10"/>
  <c r="AQ93" i="10" s="1"/>
  <c r="N93" i="10"/>
  <c r="AN93" i="10"/>
  <c r="E94" i="10"/>
  <c r="AL94" i="10" s="1"/>
  <c r="N94" i="10"/>
  <c r="AN94" i="10"/>
  <c r="AQ94" i="10"/>
  <c r="AL55" i="10"/>
  <c r="Q3" i="10"/>
  <c r="Q4" i="10"/>
  <c r="Q8" i="10"/>
  <c r="Q12" i="10"/>
  <c r="V55" i="10"/>
  <c r="Q10" i="10"/>
  <c r="AQ5" i="10"/>
  <c r="V6" i="10"/>
  <c r="AL87" i="10"/>
  <c r="AQ87" i="10"/>
  <c r="AL80" i="10"/>
  <c r="AQ80" i="10"/>
  <c r="AL74" i="10"/>
  <c r="P9" i="10"/>
  <c r="P13" i="10"/>
  <c r="AQ37" i="10"/>
  <c r="P11" i="10"/>
  <c r="P7" i="10"/>
  <c r="AL37" i="10"/>
  <c r="AL16" i="10"/>
  <c r="AQ16" i="10"/>
  <c r="AQ8" i="10"/>
  <c r="V9" i="10"/>
  <c r="AL8" i="10"/>
  <c r="V84" i="10"/>
  <c r="AQ83" i="10"/>
  <c r="AL83" i="10"/>
  <c r="AL66" i="10"/>
  <c r="V67" i="10"/>
  <c r="AQ66" i="10"/>
  <c r="AL45" i="10"/>
  <c r="AQ45" i="10"/>
  <c r="V41" i="10"/>
  <c r="AQ40" i="10"/>
  <c r="R2" i="10"/>
  <c r="AQ81" i="10"/>
  <c r="AQ68" i="10"/>
  <c r="V93" i="10"/>
  <c r="AL93" i="10"/>
  <c r="AL47" i="10"/>
  <c r="V48" i="10"/>
  <c r="AQ47" i="10"/>
  <c r="AL41" i="10"/>
  <c r="V42" i="10"/>
  <c r="AL25" i="10"/>
  <c r="V26" i="10"/>
  <c r="AL24" i="10"/>
  <c r="V25" i="10"/>
  <c r="V79" i="10"/>
  <c r="V80" i="10"/>
  <c r="V50" i="10"/>
  <c r="AL50" i="10"/>
  <c r="AL43" i="10"/>
  <c r="V43" i="10"/>
  <c r="V24" i="10"/>
  <c r="AQ22" i="10"/>
  <c r="AL15" i="10"/>
  <c r="V16" i="10"/>
  <c r="AL14" i="10"/>
  <c r="V14" i="10"/>
  <c r="AQ9" i="10"/>
  <c r="V10" i="10"/>
  <c r="AQ4" i="10"/>
  <c r="V5" i="10"/>
  <c r="E216" i="13"/>
  <c r="E182" i="13"/>
  <c r="E172" i="13"/>
  <c r="E140" i="13"/>
  <c r="E69" i="13"/>
  <c r="E47" i="13"/>
  <c r="O214" i="15"/>
  <c r="O211" i="15"/>
  <c r="O200" i="15"/>
  <c r="O195" i="15"/>
  <c r="O178" i="15"/>
  <c r="O173" i="15"/>
  <c r="O168" i="15"/>
  <c r="O165" i="15"/>
  <c r="O158" i="15"/>
  <c r="O153" i="15"/>
  <c r="O134" i="15"/>
  <c r="O129" i="15"/>
  <c r="O107" i="15"/>
  <c r="O99" i="15"/>
  <c r="O91" i="15"/>
  <c r="O86" i="15"/>
  <c r="O46" i="15"/>
  <c r="O29" i="15"/>
  <c r="O25" i="15"/>
  <c r="V92" i="10"/>
  <c r="V28" i="10"/>
  <c r="E247" i="13"/>
  <c r="E241" i="13"/>
  <c r="E236" i="13"/>
  <c r="E232" i="13"/>
  <c r="E228" i="13"/>
  <c r="E218" i="13"/>
  <c r="E208" i="13"/>
  <c r="E204" i="13"/>
  <c r="E197" i="13"/>
  <c r="E193" i="13"/>
  <c r="E185" i="13"/>
  <c r="E178" i="13"/>
  <c r="E159" i="13"/>
  <c r="E151" i="13"/>
  <c r="E133" i="13"/>
  <c r="E119" i="13"/>
  <c r="E111" i="13"/>
  <c r="E107" i="13"/>
  <c r="E103" i="13"/>
  <c r="E81" i="13"/>
  <c r="E80" i="13"/>
  <c r="E71" i="13"/>
  <c r="E64" i="13"/>
  <c r="E57" i="13"/>
  <c r="E42" i="13"/>
  <c r="E35" i="13"/>
  <c r="E31" i="13"/>
  <c r="E26" i="13"/>
  <c r="E22" i="13"/>
  <c r="E18" i="13"/>
  <c r="F202" i="15"/>
  <c r="O191" i="15"/>
  <c r="F180" i="15"/>
  <c r="F171" i="15"/>
  <c r="O163" i="15"/>
  <c r="F144" i="15"/>
  <c r="F132" i="15"/>
  <c r="O127" i="15"/>
  <c r="F122" i="15"/>
  <c r="O120" i="15"/>
  <c r="F117" i="15"/>
  <c r="F101" i="15"/>
  <c r="F93" i="15"/>
  <c r="F81" i="15"/>
  <c r="O79" i="15"/>
  <c r="F76" i="15"/>
  <c r="O72" i="15"/>
  <c r="F69" i="15"/>
  <c r="F42" i="15"/>
  <c r="O40" i="15"/>
  <c r="F37" i="15"/>
  <c r="V51" i="10"/>
  <c r="E250" i="13"/>
  <c r="E243" i="13"/>
  <c r="E239" i="13"/>
  <c r="E230" i="13"/>
  <c r="E215" i="13"/>
  <c r="E206" i="13"/>
  <c r="E195" i="13"/>
  <c r="E190" i="13"/>
  <c r="E180" i="13"/>
  <c r="E171" i="13"/>
  <c r="E157" i="13"/>
  <c r="E146" i="13"/>
  <c r="E139" i="13"/>
  <c r="E135" i="13"/>
  <c r="E128" i="13"/>
  <c r="E117" i="13"/>
  <c r="E105" i="13"/>
  <c r="E96" i="13"/>
  <c r="E68" i="13"/>
  <c r="E59" i="13"/>
  <c r="E55" i="13"/>
  <c r="E52" i="13"/>
  <c r="E45" i="13"/>
  <c r="E37" i="13"/>
  <c r="E33" i="13"/>
  <c r="E24" i="13"/>
  <c r="E20" i="13"/>
  <c r="F210" i="15"/>
  <c r="F194" i="15"/>
  <c r="O170" i="15"/>
  <c r="F164" i="15"/>
  <c r="L156" i="15"/>
  <c r="F133" i="15"/>
  <c r="F128" i="15"/>
  <c r="F121" i="15"/>
  <c r="O116" i="15"/>
  <c r="O104" i="15"/>
  <c r="O96" i="15"/>
  <c r="F80" i="15"/>
  <c r="O75" i="15"/>
  <c r="F73" i="15"/>
  <c r="O68" i="15"/>
  <c r="F41" i="15"/>
  <c r="O36" i="15"/>
  <c r="F19" i="15"/>
  <c r="F13" i="15"/>
  <c r="AQ51" i="10"/>
  <c r="V19" i="10"/>
  <c r="AQ19" i="10"/>
  <c r="AQ64" i="10"/>
  <c r="AL46" i="10"/>
  <c r="P2" i="10"/>
  <c r="P6" i="10"/>
  <c r="V40" i="10"/>
  <c r="R6" i="10"/>
  <c r="P4" i="10"/>
  <c r="E95" i="10"/>
  <c r="V94" i="10"/>
  <c r="AQ91" i="10"/>
  <c r="S3" i="10"/>
  <c r="S4" i="10"/>
  <c r="S5" i="10"/>
  <c r="S7" i="10"/>
  <c r="S8" i="10"/>
  <c r="S9" i="10"/>
  <c r="S10" i="10"/>
  <c r="S11" i="10"/>
  <c r="S12" i="10"/>
  <c r="S13" i="10"/>
  <c r="S2" i="10"/>
  <c r="S6" i="10"/>
  <c r="V87" i="10"/>
  <c r="V85" i="10"/>
  <c r="V81" i="10"/>
  <c r="AQ79" i="10"/>
  <c r="V74" i="10"/>
  <c r="V71" i="10"/>
  <c r="AL70" i="10"/>
  <c r="V64" i="10"/>
  <c r="AL63" i="10"/>
  <c r="V61" i="10"/>
  <c r="AQ55" i="10"/>
  <c r="AL40" i="10"/>
  <c r="AL27" i="10"/>
  <c r="AL22" i="10"/>
  <c r="V22" i="10"/>
  <c r="V23" i="10"/>
  <c r="V18" i="10"/>
  <c r="Q13" i="10"/>
  <c r="Q11" i="10"/>
  <c r="Q9" i="10"/>
  <c r="Q7" i="10"/>
  <c r="P5" i="10"/>
  <c r="R3" i="10"/>
  <c r="R4" i="10"/>
  <c r="R5" i="10"/>
  <c r="R7" i="10"/>
  <c r="R8" i="10"/>
  <c r="R9" i="10"/>
  <c r="R10" i="10"/>
  <c r="R11" i="10"/>
  <c r="R12" i="10"/>
  <c r="R13" i="10"/>
  <c r="AQ36" i="10"/>
  <c r="AL91" i="10"/>
  <c r="AL79" i="10"/>
  <c r="V47" i="10"/>
  <c r="V17" i="10"/>
  <c r="AQ17" i="10"/>
  <c r="V88" i="10"/>
  <c r="AL81" i="10"/>
  <c r="AL68" i="10"/>
  <c r="AQ67" i="10"/>
  <c r="V68" i="10"/>
  <c r="AL61" i="10"/>
  <c r="AL51" i="10"/>
  <c r="V46" i="10"/>
  <c r="AQ39" i="10"/>
  <c r="V37" i="10"/>
  <c r="AL36" i="10"/>
  <c r="V20" i="10"/>
  <c r="AL19" i="10"/>
  <c r="V15" i="10"/>
  <c r="AQ15" i="10"/>
  <c r="P12" i="10"/>
  <c r="P10" i="10"/>
  <c r="P8" i="10"/>
  <c r="Q6" i="10"/>
  <c r="Q5" i="10"/>
  <c r="P3" i="10"/>
  <c r="AL2" i="10"/>
  <c r="V3" i="10"/>
  <c r="E164" i="13"/>
  <c r="E17" i="13"/>
  <c r="E8" i="13"/>
  <c r="F205" i="15"/>
  <c r="F201" i="15"/>
  <c r="F193" i="15"/>
  <c r="F188" i="15"/>
  <c r="F183" i="15"/>
  <c r="F175" i="15"/>
  <c r="F155" i="15"/>
  <c r="F152" i="15"/>
  <c r="O150" i="15"/>
  <c r="F147" i="15"/>
  <c r="F105" i="15"/>
  <c r="F102" i="15"/>
  <c r="O100" i="15"/>
  <c r="F97" i="15"/>
  <c r="F94" i="15"/>
  <c r="O92" i="15"/>
  <c r="F54" i="15"/>
  <c r="O52" i="15"/>
  <c r="O47" i="15"/>
  <c r="O30" i="15"/>
  <c r="F27" i="15"/>
  <c r="O18" i="15"/>
  <c r="F18" i="15"/>
  <c r="O12" i="15"/>
  <c r="F12" i="15"/>
  <c r="O8" i="15"/>
  <c r="F8" i="15"/>
  <c r="O2" i="15"/>
  <c r="F2" i="15"/>
  <c r="O26" i="15"/>
  <c r="F26" i="15"/>
  <c r="O22" i="15"/>
  <c r="F22" i="15"/>
  <c r="O5" i="15" l="1"/>
  <c r="L5" i="15"/>
  <c r="V29" i="10"/>
  <c r="V66" i="10"/>
  <c r="AQ62" i="10"/>
  <c r="V52" i="10"/>
  <c r="V44" i="10"/>
  <c r="AL76" i="10"/>
  <c r="AL69" i="10"/>
  <c r="AQ65" i="10"/>
  <c r="AL29" i="10"/>
  <c r="E30" i="13"/>
  <c r="O215" i="15"/>
  <c r="O197" i="15"/>
  <c r="O179" i="15"/>
  <c r="F143" i="15"/>
  <c r="F131" i="15"/>
  <c r="O103" i="15"/>
  <c r="F28" i="15"/>
  <c r="AL65" i="10"/>
  <c r="AL12" i="10"/>
  <c r="V54" i="10"/>
  <c r="E120" i="13"/>
  <c r="E108" i="13"/>
  <c r="E13" i="13"/>
  <c r="O118" i="15"/>
  <c r="O112" i="15"/>
  <c r="F88" i="15"/>
  <c r="V13" i="10"/>
  <c r="V53" i="10"/>
  <c r="AL11" i="10"/>
  <c r="E83" i="13"/>
  <c r="E49" i="13"/>
  <c r="O177" i="15"/>
  <c r="O159" i="15"/>
  <c r="E88" i="13"/>
  <c r="V70" i="10"/>
  <c r="AL52" i="10"/>
  <c r="AL86" i="10"/>
  <c r="AQ18" i="10"/>
  <c r="V11" i="10"/>
  <c r="V76" i="10"/>
  <c r="E226" i="13"/>
  <c r="AQ33" i="10"/>
  <c r="AQ74" i="10"/>
  <c r="E10" i="13"/>
  <c r="F207" i="15"/>
  <c r="O87" i="15"/>
  <c r="O49" i="15"/>
  <c r="AL33" i="10"/>
  <c r="V63" i="10"/>
  <c r="AQ60" i="10"/>
  <c r="F176" i="15"/>
  <c r="F169" i="15"/>
  <c r="O63" i="15"/>
  <c r="O43" i="15"/>
  <c r="O24" i="15"/>
  <c r="AL77" i="10"/>
  <c r="V34" i="10"/>
  <c r="V69" i="10"/>
  <c r="V77" i="10"/>
  <c r="V60" i="10"/>
  <c r="F16" i="15"/>
  <c r="AQ85" i="10"/>
  <c r="AQ34" i="10"/>
  <c r="F115" i="15"/>
  <c r="F10" i="15"/>
  <c r="F4" i="15"/>
  <c r="AL44" i="10"/>
  <c r="AL49" i="10"/>
  <c r="E44" i="13"/>
  <c r="F67" i="15"/>
  <c r="O186" i="15"/>
  <c r="O174" i="15"/>
  <c r="F15" i="15"/>
  <c r="E65" i="13"/>
  <c r="O149" i="15"/>
  <c r="F114" i="15"/>
  <c r="F3" i="15"/>
  <c r="AL88" i="10"/>
  <c r="AL59" i="10"/>
  <c r="F161" i="15"/>
  <c r="O138" i="15"/>
  <c r="F125" i="15"/>
  <c r="F84" i="15"/>
  <c r="F66" i="15"/>
  <c r="F21" i="15"/>
</calcChain>
</file>

<file path=xl/sharedStrings.xml><?xml version="1.0" encoding="utf-8"?>
<sst xmlns="http://schemas.openxmlformats.org/spreadsheetml/2006/main" count="757" uniqueCount="449">
  <si>
    <t>Sample Name</t>
  </si>
  <si>
    <t>Vil11, cm/base</t>
  </si>
  <si>
    <t>error cm</t>
  </si>
  <si>
    <t>Vil11, U/Th age year/2000</t>
  </si>
  <si>
    <t>2 s error years</t>
  </si>
  <si>
    <t>Vil11, U/Th age</t>
  </si>
  <si>
    <t>Niveau</t>
  </si>
  <si>
    <t>3,0d1</t>
  </si>
  <si>
    <t>3,0d2</t>
  </si>
  <si>
    <t>3,0G1</t>
  </si>
  <si>
    <t>3,0G2</t>
  </si>
  <si>
    <t>7,0D1</t>
  </si>
  <si>
    <t>7,0D2</t>
  </si>
  <si>
    <t>7,0D3</t>
  </si>
  <si>
    <t>7,0G1</t>
  </si>
  <si>
    <t>7,0G2</t>
  </si>
  <si>
    <t>7,0G3</t>
  </si>
  <si>
    <t>16,0D1</t>
  </si>
  <si>
    <t>16,0D2</t>
  </si>
  <si>
    <t>16,0D3</t>
  </si>
  <si>
    <t>16,0G1</t>
  </si>
  <si>
    <t>16,0G2</t>
  </si>
  <si>
    <t>16,0G3</t>
  </si>
  <si>
    <t>VIL11-0</t>
  </si>
  <si>
    <t>VIL11-0,2</t>
  </si>
  <si>
    <t>VIL11-0,5</t>
  </si>
  <si>
    <t>VIL11-0,8</t>
  </si>
  <si>
    <t>VIL11-1,0</t>
  </si>
  <si>
    <t>VIL11-1,25</t>
  </si>
  <si>
    <t>VIL11-1,5</t>
  </si>
  <si>
    <t>VIL11-1,8</t>
  </si>
  <si>
    <t>VIL11-2</t>
  </si>
  <si>
    <t>VIL11-2,25</t>
  </si>
  <si>
    <t>VIL11-2,5</t>
  </si>
  <si>
    <t>VIL11-2,75</t>
  </si>
  <si>
    <t>VIL11-3</t>
  </si>
  <si>
    <t>VIL11-3,3</t>
  </si>
  <si>
    <t>VIL11-3,5</t>
  </si>
  <si>
    <t>VIL11-3,75</t>
  </si>
  <si>
    <t>VIL11-4</t>
  </si>
  <si>
    <t>VIL11-4,25</t>
  </si>
  <si>
    <t>VIL11-4,5</t>
  </si>
  <si>
    <t>VIL11-4,75</t>
  </si>
  <si>
    <t>VIL11-5</t>
  </si>
  <si>
    <t>VIL11-5,2</t>
  </si>
  <si>
    <t>VIL11-5,5</t>
  </si>
  <si>
    <t>VIL11-5,75</t>
  </si>
  <si>
    <t>VIL11-6</t>
  </si>
  <si>
    <t>VIL11-6,25</t>
  </si>
  <si>
    <t>VIL11-6,5</t>
  </si>
  <si>
    <t>VIL11-6,75</t>
  </si>
  <si>
    <t>VIL11-7</t>
  </si>
  <si>
    <t>VIL11-7,25</t>
  </si>
  <si>
    <t>VIL11-7,5</t>
  </si>
  <si>
    <t>VIL11-7,75</t>
  </si>
  <si>
    <t>VIL11-8</t>
  </si>
  <si>
    <t>VIL11-8,25</t>
  </si>
  <si>
    <t>VIL11-8,5</t>
  </si>
  <si>
    <t>VIL11-8,75</t>
  </si>
  <si>
    <t>VIL11-9</t>
  </si>
  <si>
    <t>VIL11-9,25</t>
  </si>
  <si>
    <t>VIL11-9,5</t>
  </si>
  <si>
    <t>VIL11-9,75</t>
  </si>
  <si>
    <t>VIL11-10</t>
  </si>
  <si>
    <t>VIL11-10,2</t>
  </si>
  <si>
    <t>VIL11-10,5</t>
  </si>
  <si>
    <t>VIL11-11</t>
  </si>
  <si>
    <t>VIL11-11,5</t>
  </si>
  <si>
    <t>VIL11-12</t>
  </si>
  <si>
    <t>VIL11-12,5</t>
  </si>
  <si>
    <t>VIL11-13</t>
  </si>
  <si>
    <t>VIL11-13,5</t>
  </si>
  <si>
    <t>VIL11-14</t>
  </si>
  <si>
    <t>VIL11-14,5</t>
  </si>
  <si>
    <t>VIL11-15</t>
  </si>
  <si>
    <t>VIL11-15,5</t>
  </si>
  <si>
    <t>VIL11-16</t>
  </si>
  <si>
    <t>VIL11-16,5</t>
  </si>
  <si>
    <t>VIL11-17</t>
  </si>
  <si>
    <t>VIL11-17,5</t>
  </si>
  <si>
    <t>VIL11-18</t>
  </si>
  <si>
    <t>VIL11-18,5</t>
  </si>
  <si>
    <t>VIL11-19</t>
  </si>
  <si>
    <t>VIL11-19,5</t>
  </si>
  <si>
    <t>VIL11-19,8</t>
  </si>
  <si>
    <t>VIL11-20,5</t>
  </si>
  <si>
    <t>VIL11-21</t>
  </si>
  <si>
    <t>VIL11-21,5</t>
  </si>
  <si>
    <t>VIL11-21,85</t>
  </si>
  <si>
    <t>VIL11-22,05</t>
  </si>
  <si>
    <t>VIL1VIL11-22,5</t>
  </si>
  <si>
    <t>VIL11-23</t>
  </si>
  <si>
    <t>VIL11-23,3</t>
  </si>
  <si>
    <t>Test de Hendy</t>
  </si>
  <si>
    <t>VIL11-3,0d1</t>
  </si>
  <si>
    <t>VIL11-3,0d2</t>
  </si>
  <si>
    <t>VIL11-3,0G1</t>
  </si>
  <si>
    <t>VIL11-3,0G2</t>
  </si>
  <si>
    <t>VIL11-7,0D1</t>
  </si>
  <si>
    <t>VIL11-7,0D2</t>
  </si>
  <si>
    <t>VIL11-7,0D3</t>
  </si>
  <si>
    <t>VIL11-7,0G1</t>
  </si>
  <si>
    <t>VIL11-7,0G2</t>
  </si>
  <si>
    <t>VIL11-7,0G3</t>
  </si>
  <si>
    <t>VIL11-16,0D1</t>
  </si>
  <si>
    <t>VIL11-16,0D2</t>
  </si>
  <si>
    <t>VIL11-16,0D3</t>
  </si>
  <si>
    <t>VIL11-16,0G1</t>
  </si>
  <si>
    <t>VIL11-16,0G2</t>
  </si>
  <si>
    <t>VIL11-16,0G3</t>
  </si>
  <si>
    <t>Sample name</t>
  </si>
  <si>
    <t>U/Th TIMS</t>
  </si>
  <si>
    <t>Discontinuités</t>
  </si>
  <si>
    <t xml:space="preserve">laminae fast GR </t>
  </si>
  <si>
    <t>indice disc.</t>
  </si>
  <si>
    <t>D1 (7.1 cm/base)</t>
  </si>
  <si>
    <t>D2 (10.6 cm/base)</t>
  </si>
  <si>
    <t>D3 (20.0 cm/base)</t>
  </si>
  <si>
    <t>D4 (21.9 cm/base)</t>
  </si>
  <si>
    <t>U/Th</t>
  </si>
  <si>
    <t>Vil11- ∂18O PDB</t>
  </si>
  <si>
    <t>Vil11 - ∂13CPDB</t>
  </si>
  <si>
    <t>slow GR</t>
  </si>
  <si>
    <t>D1</t>
  </si>
  <si>
    <t>D2</t>
  </si>
  <si>
    <t>D3</t>
  </si>
  <si>
    <t>Autre interpolation autour de D3</t>
  </si>
  <si>
    <t>Doubles</t>
  </si>
  <si>
    <t>mm/axis</t>
  </si>
  <si>
    <t>Vil11, 3 cm/basis, ∂18O PDB</t>
  </si>
  <si>
    <t>Vil11,3 cm/basis, ∂13CPDB</t>
  </si>
  <si>
    <t>Vil11, 7 cm/basis, ∂18O PDB</t>
  </si>
  <si>
    <t>Vil11,7 cm/basis, ∂13CPDB</t>
  </si>
  <si>
    <t>Vil11, 16 cm/basis, ∂18O PDB</t>
  </si>
  <si>
    <t>Vil11, 16 cm/basis, ∂13CPDB</t>
  </si>
  <si>
    <t>Vil11, U-Th dated points</t>
  </si>
  <si>
    <t>Vil11, ∂13CPDB</t>
  </si>
  <si>
    <t>Vil11, mm/basis</t>
  </si>
  <si>
    <t>Growth Rate mm/yr</t>
  </si>
  <si>
    <t>constantes pour calcul T°</t>
  </si>
  <si>
    <t>Villars d13C temp., °C</t>
  </si>
  <si>
    <t>Vil11, U/Th age year/2000 sans YD</t>
  </si>
  <si>
    <t>Vil11 [U], ppm</t>
  </si>
  <si>
    <t>U, error</t>
  </si>
  <si>
    <t>température actuelle =</t>
  </si>
  <si>
    <t xml:space="preserve">écart maxi plénig-maxi H = </t>
  </si>
  <si>
    <t>gradient pm/°C</t>
  </si>
  <si>
    <t>position dates U/Th sur Tcurves</t>
  </si>
  <si>
    <t>D4</t>
  </si>
  <si>
    <t>U-Th 5.2</t>
  </si>
  <si>
    <t>U-Th 5.8</t>
  </si>
  <si>
    <t>U-Th 6,05</t>
  </si>
  <si>
    <t>U-Th 10,45</t>
  </si>
  <si>
    <t>U-Th 10,8</t>
  </si>
  <si>
    <t>U-Th 17,05</t>
  </si>
  <si>
    <t>Vil11, U/Th measurements</t>
  </si>
  <si>
    <t>Vil11 age model</t>
  </si>
  <si>
    <t>depth</t>
  </si>
  <si>
    <t>LinerAge</t>
    <phoneticPr fontId="8" type="noConversion"/>
  </si>
  <si>
    <t>Growthrate</t>
    <phoneticPr fontId="8" type="noConversion"/>
  </si>
  <si>
    <t>Depth</t>
    <phoneticPr fontId="8" type="noConversion"/>
  </si>
  <si>
    <t>age</t>
  </si>
  <si>
    <t>error</t>
  </si>
  <si>
    <t>cm/base</t>
    <phoneticPr fontId="8" type="noConversion"/>
  </si>
  <si>
    <t>yrBP/1950</t>
    <phoneticPr fontId="8" type="noConversion"/>
  </si>
  <si>
    <t>PDB</t>
  </si>
  <si>
    <t>mm/yr</t>
    <phoneticPr fontId="8" type="noConversion"/>
  </si>
  <si>
    <t>yrBP/1950</t>
    <phoneticPr fontId="8" type="noConversion"/>
  </si>
  <si>
    <t>yr</t>
    <phoneticPr fontId="8" type="noConversion"/>
  </si>
  <si>
    <t>6325-yr hiatus</t>
    <phoneticPr fontId="8" type="noConversion"/>
  </si>
  <si>
    <t>discrepancy</t>
    <phoneticPr fontId="8" type="noConversion"/>
  </si>
  <si>
    <t>HendyTest</t>
    <phoneticPr fontId="8" type="noConversion"/>
  </si>
  <si>
    <t>5.1-D1</t>
  </si>
  <si>
    <t>right</t>
    <phoneticPr fontId="8" type="noConversion"/>
  </si>
  <si>
    <t>5.1-D2</t>
  </si>
  <si>
    <t>5.1-D3</t>
  </si>
  <si>
    <t>5.1-D4</t>
  </si>
  <si>
    <t>5.1-G1</t>
  </si>
  <si>
    <t>left</t>
    <phoneticPr fontId="8" type="noConversion"/>
  </si>
  <si>
    <t>5.1-G2</t>
  </si>
  <si>
    <t>5.1-G3</t>
  </si>
  <si>
    <t>5.1-G4</t>
  </si>
  <si>
    <t>94.8-D1</t>
  </si>
  <si>
    <t>94.8-D2</t>
  </si>
  <si>
    <t>94.8-D3</t>
  </si>
  <si>
    <t>94.8-D4</t>
  </si>
  <si>
    <t>94.8-G1</t>
  </si>
  <si>
    <t>94.8-G2</t>
  </si>
  <si>
    <t>94.8-G3</t>
  </si>
  <si>
    <t>94.8-G4</t>
  </si>
  <si>
    <t>185.2-D1</t>
  </si>
  <si>
    <t>185.2-D2</t>
  </si>
  <si>
    <t>185.2-D3</t>
  </si>
  <si>
    <t>185.2-D4</t>
  </si>
  <si>
    <t>185.2-G1</t>
  </si>
  <si>
    <t>185.2-G2</t>
  </si>
  <si>
    <t>185.2-G3</t>
  </si>
  <si>
    <t>185.2-G4</t>
  </si>
  <si>
    <r>
      <t xml:space="preserve">PN1, </t>
    </r>
    <r>
      <rPr>
        <b/>
        <sz val="10"/>
        <color indexed="8"/>
        <rFont val="Geneva"/>
      </rPr>
      <t>∂</t>
    </r>
    <r>
      <rPr>
        <b/>
        <sz val="10"/>
        <color indexed="8"/>
        <rFont val="Arial"/>
        <family val="2"/>
      </rPr>
      <t>13C</t>
    </r>
  </si>
  <si>
    <r>
      <t xml:space="preserve">PN1, </t>
    </r>
    <r>
      <rPr>
        <b/>
        <sz val="10"/>
        <color indexed="8"/>
        <rFont val="MS Gothic"/>
        <family val="3"/>
        <charset val="128"/>
      </rPr>
      <t>∂</t>
    </r>
    <r>
      <rPr>
        <b/>
        <sz val="10"/>
        <color indexed="8"/>
        <rFont val="Arial"/>
        <family val="2"/>
      </rPr>
      <t>18O</t>
    </r>
  </si>
  <si>
    <t>cm/base</t>
  </si>
  <si>
    <t>mm/base</t>
  </si>
  <si>
    <t>error mm/base</t>
  </si>
  <si>
    <t>U/Th age yr/2000</t>
  </si>
  <si>
    <t>U/Th ages yr/2000</t>
  </si>
  <si>
    <t>2s error</t>
  </si>
  <si>
    <t>Chau6 ∂18O</t>
  </si>
  <si>
    <t>Chau6 ∂13C</t>
  </si>
  <si>
    <t>position points U/Th</t>
  </si>
  <si>
    <t>position =</t>
  </si>
  <si>
    <t>chau6-0,0</t>
  </si>
  <si>
    <t>chau6-0,33</t>
  </si>
  <si>
    <t>chau6-0,66</t>
  </si>
  <si>
    <t>Chau6-Uth-A</t>
  </si>
  <si>
    <t>chau6-1,33</t>
  </si>
  <si>
    <t>chau6-1,66</t>
  </si>
  <si>
    <t>chau6-2,0</t>
  </si>
  <si>
    <t>chau6-2,33</t>
  </si>
  <si>
    <t>chau6-2,66</t>
  </si>
  <si>
    <t>chau6-3,0</t>
  </si>
  <si>
    <t>chau6-3,33</t>
  </si>
  <si>
    <t>chau6-3,66</t>
  </si>
  <si>
    <t>Chau6-Uth-A2</t>
  </si>
  <si>
    <t>chau6-4,0</t>
  </si>
  <si>
    <t>chau6-4,33</t>
  </si>
  <si>
    <t>chau6-4,66</t>
  </si>
  <si>
    <t>chau6-5,0</t>
  </si>
  <si>
    <t>chau6-5,33</t>
  </si>
  <si>
    <t>chau6-5,66</t>
  </si>
  <si>
    <t>chau6-6,0</t>
  </si>
  <si>
    <t>chau6-6,33</t>
  </si>
  <si>
    <t>chau6-6,66</t>
  </si>
  <si>
    <t>chau6-7,0</t>
  </si>
  <si>
    <t>chau6-7,33</t>
  </si>
  <si>
    <t>chau6-7,66</t>
  </si>
  <si>
    <t>chau6-8,0</t>
  </si>
  <si>
    <t>chau6-8,33</t>
  </si>
  <si>
    <t>chau6-8,66</t>
  </si>
  <si>
    <t>chau6-9,0</t>
  </si>
  <si>
    <t>Chau6-Uth-H</t>
  </si>
  <si>
    <t>chau6-9,33</t>
  </si>
  <si>
    <t>chau6-9,66</t>
  </si>
  <si>
    <t>chau6-10,0</t>
  </si>
  <si>
    <t>chau6-10,33</t>
  </si>
  <si>
    <t>chau6-10,66</t>
  </si>
  <si>
    <t>chau6-11,0</t>
  </si>
  <si>
    <t>chau6-11,33</t>
  </si>
  <si>
    <t>chau6-11,66</t>
  </si>
  <si>
    <t>chau6-12,0</t>
  </si>
  <si>
    <t>chau6-12,33</t>
  </si>
  <si>
    <t>chau6-12,66</t>
  </si>
  <si>
    <t>chau6-13,0</t>
  </si>
  <si>
    <t>chau6-13,33</t>
  </si>
  <si>
    <t>Chau6-U-Th i 13.45</t>
  </si>
  <si>
    <t>chau6-13,60</t>
  </si>
  <si>
    <t>D 13.65</t>
  </si>
  <si>
    <t>chau6-13,80</t>
  </si>
  <si>
    <t>Chau6-Uth-J</t>
  </si>
  <si>
    <t>chau6-14,0</t>
  </si>
  <si>
    <t>chau6-14,33</t>
  </si>
  <si>
    <t>chau6-14,66</t>
  </si>
  <si>
    <t>chau6-15,0</t>
  </si>
  <si>
    <t>Chau6-Uth-I</t>
  </si>
  <si>
    <t>chau6-16,0</t>
  </si>
  <si>
    <t>chau6-15,66</t>
  </si>
  <si>
    <t>Chau6-Uth-K</t>
  </si>
  <si>
    <t>chau6-17,0</t>
  </si>
  <si>
    <t>chau6-16,33</t>
  </si>
  <si>
    <t>chau6-16,66</t>
  </si>
  <si>
    <t>chau6-18,0</t>
  </si>
  <si>
    <t>chau6-17,33</t>
  </si>
  <si>
    <t>chau6-17,66</t>
  </si>
  <si>
    <t>chau6-19,0</t>
  </si>
  <si>
    <t>chau6-18,33</t>
  </si>
  <si>
    <t>chau6-18,66</t>
  </si>
  <si>
    <t>chau6-20,0</t>
  </si>
  <si>
    <t>chau6-19,33</t>
  </si>
  <si>
    <t>chau6-19,66</t>
  </si>
  <si>
    <t>chau6-21,0</t>
  </si>
  <si>
    <t>chau6-20,33</t>
  </si>
  <si>
    <t>Chau6-Uth-B</t>
  </si>
  <si>
    <t>chau6-20,66</t>
  </si>
  <si>
    <t>chau6-22,0</t>
  </si>
  <si>
    <t>chau6-21,33</t>
  </si>
  <si>
    <t>chau6-21,66</t>
  </si>
  <si>
    <t>chau6-23,0</t>
  </si>
  <si>
    <t>chau6-22,33</t>
  </si>
  <si>
    <t>chau6-22,66</t>
  </si>
  <si>
    <t>chau6-24,0</t>
  </si>
  <si>
    <t>chau6-23,33</t>
  </si>
  <si>
    <t>chau6-23,66</t>
  </si>
  <si>
    <t>chau6-25,0</t>
  </si>
  <si>
    <t>chau6-24,33</t>
  </si>
  <si>
    <t>chau6-24,66</t>
  </si>
  <si>
    <t>chau6-26,0</t>
  </si>
  <si>
    <t>chau6-25,33</t>
  </si>
  <si>
    <t>chau6-25,66</t>
  </si>
  <si>
    <t>Chau6 U-Th L 27.0</t>
  </si>
  <si>
    <t>chau6-26,33</t>
  </si>
  <si>
    <t>chau6-26,66</t>
  </si>
  <si>
    <t>chau6-28,0</t>
  </si>
  <si>
    <t>chau6-27,33</t>
  </si>
  <si>
    <t>chau6-27,66</t>
  </si>
  <si>
    <t>chau6-29,0</t>
  </si>
  <si>
    <t>chau6-28,33</t>
  </si>
  <si>
    <t>chau6-28,66</t>
  </si>
  <si>
    <t>chau6-30,0</t>
  </si>
  <si>
    <t>chau6-29,33</t>
  </si>
  <si>
    <t>chau6-29,66</t>
  </si>
  <si>
    <t>chau6-31,0</t>
  </si>
  <si>
    <t>chau6-30,33</t>
  </si>
  <si>
    <t>chau6-30,66</t>
  </si>
  <si>
    <t>chau6-32,0</t>
  </si>
  <si>
    <t>chau6-31,33</t>
  </si>
  <si>
    <t>Chau6-Uth-</t>
  </si>
  <si>
    <t>chau6-31,66</t>
  </si>
  <si>
    <t>chau6-33,0</t>
  </si>
  <si>
    <t>chau6-33,33</t>
  </si>
  <si>
    <t>chau6-33,66</t>
  </si>
  <si>
    <t>chau6-34,0</t>
  </si>
  <si>
    <t>chau6-34,33</t>
  </si>
  <si>
    <t>chau6-34,66</t>
  </si>
  <si>
    <t>chau6-35,33</t>
  </si>
  <si>
    <t>chau6-35,66</t>
  </si>
  <si>
    <t>chau6-36,0</t>
  </si>
  <si>
    <t>chau6-36,33</t>
  </si>
  <si>
    <t>chau6-36,66</t>
  </si>
  <si>
    <t>chau6-37,0</t>
  </si>
  <si>
    <t>chau6-37,33</t>
  </si>
  <si>
    <t>chau6-37,66</t>
  </si>
  <si>
    <t>Chau6-Uth-D</t>
  </si>
  <si>
    <t>chau6-38,0</t>
  </si>
  <si>
    <t>chau6-38,33</t>
  </si>
  <si>
    <t>chau6-38,66</t>
  </si>
  <si>
    <t>chau6-39,0</t>
  </si>
  <si>
    <t>chau6-39,33</t>
  </si>
  <si>
    <t>chau6-39,66</t>
  </si>
  <si>
    <t>chau6-40,0</t>
  </si>
  <si>
    <t>chau6-40,33</t>
  </si>
  <si>
    <t>chau6-40,66</t>
  </si>
  <si>
    <t>chau6-41,0</t>
  </si>
  <si>
    <t>chau6-41,33</t>
  </si>
  <si>
    <t>chau6-41,66</t>
  </si>
  <si>
    <t>chau6-42,0</t>
  </si>
  <si>
    <t>chau6-42,33</t>
  </si>
  <si>
    <t>chau6-42,66</t>
  </si>
  <si>
    <t>chau6-43,0</t>
  </si>
  <si>
    <t>chau6-43,33</t>
  </si>
  <si>
    <t>chau6-43,66</t>
  </si>
  <si>
    <t>chau6-44,0</t>
  </si>
  <si>
    <t>chau6-44,33</t>
  </si>
  <si>
    <t>Chau6 U-Th M 44,6</t>
  </si>
  <si>
    <t>chau6-44,66</t>
  </si>
  <si>
    <t>chau6-45,0</t>
  </si>
  <si>
    <t>chau6-45,33</t>
  </si>
  <si>
    <t>chau6-45,66</t>
  </si>
  <si>
    <t>chau6-46,0</t>
  </si>
  <si>
    <t>chau6-46,33</t>
  </si>
  <si>
    <t>chau6-46,66</t>
  </si>
  <si>
    <t>chau6-47,0</t>
  </si>
  <si>
    <t>chau6-47,33</t>
  </si>
  <si>
    <t>chau6-47,66</t>
  </si>
  <si>
    <t>Chau6 U-Th iii 48</t>
  </si>
  <si>
    <t>chau6-48,33</t>
  </si>
  <si>
    <t>chau6-48,66</t>
  </si>
  <si>
    <t>chau6-49,0</t>
  </si>
  <si>
    <t>chau6-49,00</t>
  </si>
  <si>
    <t>chau6-49,33</t>
  </si>
  <si>
    <t>chau6-49,66</t>
  </si>
  <si>
    <t>chau6-50,0</t>
  </si>
  <si>
    <t>chau6-50,33</t>
  </si>
  <si>
    <t>chau6-50,66</t>
  </si>
  <si>
    <t>chau6-51,0</t>
  </si>
  <si>
    <t>Chau6-Uth-E</t>
  </si>
  <si>
    <t>chau6-51,33</t>
  </si>
  <si>
    <t>chau6-51,66</t>
  </si>
  <si>
    <t>chau6-52,0</t>
  </si>
  <si>
    <t>chau6-52,33</t>
  </si>
  <si>
    <t>chau6-52,66</t>
  </si>
  <si>
    <t>chau6-53,0</t>
  </si>
  <si>
    <t>chau6-53,33</t>
  </si>
  <si>
    <t>chau6-53,66</t>
  </si>
  <si>
    <t>chau6-54,0</t>
  </si>
  <si>
    <t>chau6-54,33</t>
  </si>
  <si>
    <t>chau6-54,66</t>
  </si>
  <si>
    <t>chau6-55,0</t>
  </si>
  <si>
    <t>chau6-55,33</t>
  </si>
  <si>
    <t>chau6-55,66</t>
  </si>
  <si>
    <t>chau6-56,0</t>
  </si>
  <si>
    <t>chau6-56,33</t>
  </si>
  <si>
    <t>chau6-56,66</t>
  </si>
  <si>
    <t>Chau6 U-Th iv 57</t>
  </si>
  <si>
    <t>chau6-57,33</t>
  </si>
  <si>
    <t>chau6-57,66</t>
  </si>
  <si>
    <t>chau6-58,0</t>
  </si>
  <si>
    <t>chau6-58,33</t>
  </si>
  <si>
    <t>chau6-58,66</t>
  </si>
  <si>
    <t>Chau6 U-Th v 59</t>
  </si>
  <si>
    <t>chau6-59,33</t>
  </si>
  <si>
    <t>chau6-59,66</t>
  </si>
  <si>
    <t>chau6-60,0</t>
  </si>
  <si>
    <t>chau6-60,33</t>
  </si>
  <si>
    <t>chau6-60,66</t>
  </si>
  <si>
    <t>chau6-61,0</t>
  </si>
  <si>
    <t>chau6-61,33</t>
  </si>
  <si>
    <t>chau6-61,66</t>
  </si>
  <si>
    <t>chau6-62,0</t>
  </si>
  <si>
    <t>chau6-62,33</t>
  </si>
  <si>
    <t>chau6-62,66</t>
  </si>
  <si>
    <t>chau6-63,0</t>
  </si>
  <si>
    <t>chau6-63,66</t>
  </si>
  <si>
    <t>chau6-64,0</t>
  </si>
  <si>
    <t>chau6-64,33</t>
  </si>
  <si>
    <t>chau6-64,66</t>
  </si>
  <si>
    <t>chau6-65,0</t>
  </si>
  <si>
    <t>chau6-65,33</t>
  </si>
  <si>
    <t>chau6-65,66</t>
  </si>
  <si>
    <t>chau6-66,0</t>
  </si>
  <si>
    <t>chau6-66,33</t>
  </si>
  <si>
    <t>Chau6-Uth-F</t>
  </si>
  <si>
    <t>chau6-66,66</t>
  </si>
  <si>
    <t>chau6-67,0</t>
  </si>
  <si>
    <t>Single laminae doubles</t>
  </si>
  <si>
    <t>Chau6-5cm, d18O (28.5ka)</t>
  </si>
  <si>
    <t>Chau6-5cm, d13C (28.5 ka)</t>
  </si>
  <si>
    <t>chaustm6-5G2</t>
  </si>
  <si>
    <t>chaustm6-5G1</t>
  </si>
  <si>
    <t>chaustm6-5D1</t>
  </si>
  <si>
    <t>chaustm6-5D2</t>
  </si>
  <si>
    <t>Chau6-41cm, d18O (13.2 ka)</t>
  </si>
  <si>
    <t>Chau6-41cm, d13C (13.2 ka)</t>
  </si>
  <si>
    <t>chaustm6-41G3</t>
  </si>
  <si>
    <t>chaustm6-41G2</t>
  </si>
  <si>
    <t>chaustm6-41G1</t>
  </si>
  <si>
    <t>chaustm6-41D1</t>
  </si>
  <si>
    <t>chaustm6-41D2</t>
  </si>
  <si>
    <t>chaustm6-41D3</t>
  </si>
  <si>
    <t>Chau6-62cm, d18O (11.7 ka)</t>
  </si>
  <si>
    <t>Chau6-62cm, d13C (11.7 ka)</t>
  </si>
  <si>
    <t>chaustm6-62G2</t>
  </si>
  <si>
    <t>chaustm6-62G1</t>
  </si>
  <si>
    <t>chaustm6-62D1</t>
  </si>
  <si>
    <t>chaustm6-62D2</t>
  </si>
  <si>
    <t>Age, yr</t>
  </si>
  <si>
    <t>Niveau moyen de la mer, m</t>
  </si>
  <si>
    <t>Age /2000</t>
  </si>
  <si>
    <t>NGRIP depth, m</t>
  </si>
  <si>
    <t>NGRIP, d18O</t>
  </si>
  <si>
    <t>Age error, yrs (Max. counting)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</si>
</sst>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80" formatCode="0.000"/>
    <numFmt numFmtId="181" formatCode="0.0000"/>
    <numFmt numFmtId="193" formatCode="0.00000"/>
    <numFmt numFmtId="194" formatCode="0.000000"/>
    <numFmt numFmtId="195" formatCode="_-&quot;L.&quot;\ * #,##0_-;\-&quot;L.&quot;\ * #,##0_-;_-&quot;L.&quot;\ * &quot;-&quot;_-;_-@_-"/>
    <numFmt numFmtId="196" formatCode="_-&quot;L.&quot;\ * #,##0.00_-;\-&quot;L.&quot;\ * #,##0.00_-;_-&quot;L.&quot;\ * &quot;-&quot;??_-;_-@_-"/>
    <numFmt numFmtId="198" formatCode="0_ "/>
  </numFmts>
  <fonts count="60">
    <font>
      <sz val="10"/>
      <name val="Geneva"/>
    </font>
    <font>
      <b/>
      <sz val="10"/>
      <name val="Geneva"/>
    </font>
    <font>
      <i/>
      <sz val="10"/>
      <name val="Geneva"/>
    </font>
    <font>
      <b/>
      <i/>
      <sz val="10"/>
      <name val="Geneva"/>
    </font>
    <font>
      <sz val="10"/>
      <name val="Geneva"/>
    </font>
    <font>
      <sz val="9"/>
      <name val="Geneva"/>
    </font>
    <font>
      <b/>
      <sz val="10"/>
      <name val="Times New Roman"/>
      <family val="1"/>
    </font>
    <font>
      <b/>
      <sz val="9"/>
      <name val="Geneva"/>
    </font>
    <font>
      <b/>
      <sz val="9"/>
      <color indexed="10"/>
      <name val="Geneva"/>
    </font>
    <font>
      <sz val="9"/>
      <color indexed="14"/>
      <name val="Geneva"/>
    </font>
    <font>
      <b/>
      <sz val="10"/>
      <color indexed="14"/>
      <name val="Geneva"/>
    </font>
    <font>
      <b/>
      <sz val="9"/>
      <color indexed="14"/>
      <name val="Geneva"/>
    </font>
    <font>
      <sz val="10"/>
      <name val="Times New Roman"/>
      <family val="1"/>
    </font>
    <font>
      <sz val="9"/>
      <color indexed="14"/>
      <name val="Times New Roman"/>
      <family val="1"/>
    </font>
    <font>
      <b/>
      <sz val="9"/>
      <color indexed="10"/>
      <name val="Times New Roman"/>
      <family val="1"/>
    </font>
    <font>
      <i/>
      <sz val="9"/>
      <name val="Geneva"/>
    </font>
    <font>
      <sz val="10"/>
      <name val="Arial"/>
      <family val="2"/>
    </font>
    <font>
      <sz val="8"/>
      <name val="MS Sans Serif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Geneva"/>
    </font>
    <font>
      <sz val="10"/>
      <color indexed="10"/>
      <name val="Geneva"/>
    </font>
    <font>
      <sz val="10"/>
      <name val="Arial"/>
      <family val="2"/>
    </font>
    <font>
      <b/>
      <i/>
      <sz val="9"/>
      <color indexed="10"/>
      <name val="Geneva"/>
    </font>
    <font>
      <sz val="9"/>
      <color indexed="10"/>
      <name val="Geneva"/>
    </font>
    <font>
      <b/>
      <sz val="10"/>
      <color indexed="8"/>
      <name val="Arial"/>
      <family val="2"/>
    </font>
    <font>
      <b/>
      <sz val="10"/>
      <color indexed="8"/>
      <name val="MS Gothic"/>
      <family val="3"/>
      <charset val="128"/>
    </font>
    <font>
      <b/>
      <sz val="10"/>
      <color indexed="8"/>
      <name val="Geneva"/>
    </font>
    <font>
      <b/>
      <sz val="10"/>
      <color indexed="10"/>
      <name val="Arial"/>
      <family val="2"/>
    </font>
    <font>
      <sz val="10"/>
      <name val="Lucida Bright"/>
      <family val="1"/>
    </font>
    <font>
      <b/>
      <sz val="10"/>
      <name val="Arial"/>
      <family val="2"/>
    </font>
    <font>
      <i/>
      <sz val="9"/>
      <color indexed="10"/>
      <name val="Geneva"/>
    </font>
    <font>
      <b/>
      <sz val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8">
    <xf numFmtId="0" fontId="0" fillId="0" borderId="0"/>
    <xf numFmtId="0" fontId="51" fillId="0" borderId="0"/>
    <xf numFmtId="0" fontId="50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51" fillId="0" borderId="0"/>
    <xf numFmtId="0" fontId="50" fillId="0" borderId="0"/>
    <xf numFmtId="0" fontId="16" fillId="0" borderId="0"/>
    <xf numFmtId="0" fontId="51" fillId="0" borderId="0"/>
    <xf numFmtId="0" fontId="18" fillId="0" borderId="0"/>
    <xf numFmtId="0" fontId="16" fillId="0" borderId="0"/>
    <xf numFmtId="0" fontId="50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50" fillId="0" borderId="0"/>
    <xf numFmtId="0" fontId="18" fillId="0" borderId="0"/>
    <xf numFmtId="0" fontId="16" fillId="0" borderId="0"/>
    <xf numFmtId="0" fontId="50" fillId="0" borderId="0"/>
    <xf numFmtId="0" fontId="18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3" applyNumberFormat="0" applyAlignment="0" applyProtection="0"/>
    <xf numFmtId="44" fontId="1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2" applyNumberFormat="0" applyFill="0" applyAlignment="0" applyProtection="0"/>
    <xf numFmtId="0" fontId="31" fillId="22" borderId="0" applyNumberFormat="0" applyBorder="0" applyAlignment="0" applyProtection="0"/>
    <xf numFmtId="0" fontId="45" fillId="0" borderId="0"/>
    <xf numFmtId="0" fontId="50" fillId="0" borderId="0"/>
    <xf numFmtId="0" fontId="4" fillId="0" borderId="0"/>
    <xf numFmtId="0" fontId="16" fillId="0" borderId="0"/>
    <xf numFmtId="0" fontId="5" fillId="0" borderId="0"/>
    <xf numFmtId="0" fontId="4" fillId="0" borderId="0"/>
    <xf numFmtId="0" fontId="32" fillId="20" borderId="7" applyNumberFormat="0" applyAlignment="0" applyProtection="0"/>
    <xf numFmtId="0" fontId="16" fillId="0" borderId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195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0"/>
  </cellStyleXfs>
  <cellXfs count="201">
    <xf numFmtId="0" fontId="0" fillId="0" borderId="0" xfId="0"/>
    <xf numFmtId="0" fontId="6" fillId="0" borderId="0" xfId="68" applyFont="1"/>
    <xf numFmtId="0" fontId="6" fillId="0" borderId="0" xfId="68" applyFont="1" applyAlignment="1">
      <alignment horizontal="center"/>
    </xf>
    <xf numFmtId="1" fontId="6" fillId="0" borderId="0" xfId="68" applyNumberFormat="1" applyFont="1" applyAlignment="1">
      <alignment horizontal="center"/>
    </xf>
    <xf numFmtId="0" fontId="5" fillId="0" borderId="0" xfId="68"/>
    <xf numFmtId="1" fontId="5" fillId="0" borderId="0" xfId="68" applyNumberFormat="1" applyAlignment="1">
      <alignment horizontal="center"/>
    </xf>
    <xf numFmtId="0" fontId="5" fillId="0" borderId="0" xfId="68" applyFont="1" applyAlignment="1">
      <alignment horizontal="center"/>
    </xf>
    <xf numFmtId="1" fontId="7" fillId="0" borderId="0" xfId="68" applyNumberFormat="1" applyFont="1" applyAlignment="1">
      <alignment horizontal="center"/>
    </xf>
    <xf numFmtId="0" fontId="7" fillId="0" borderId="0" xfId="68" applyFont="1" applyAlignment="1">
      <alignment horizontal="center"/>
    </xf>
    <xf numFmtId="0" fontId="8" fillId="0" borderId="0" xfId="68" applyFont="1"/>
    <xf numFmtId="1" fontId="8" fillId="0" borderId="0" xfId="68" applyNumberFormat="1" applyFont="1" applyAlignment="1">
      <alignment horizontal="center"/>
    </xf>
    <xf numFmtId="0" fontId="8" fillId="0" borderId="0" xfId="68" applyFont="1" applyAlignment="1">
      <alignment horizontal="center"/>
    </xf>
    <xf numFmtId="0" fontId="5" fillId="0" borderId="0" xfId="68" applyFont="1"/>
    <xf numFmtId="1" fontId="5" fillId="0" borderId="0" xfId="68" applyNumberFormat="1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2" fontId="1" fillId="0" borderId="0" xfId="0" applyNumberFormat="1" applyFont="1"/>
    <xf numFmtId="2" fontId="10" fillId="0" borderId="0" xfId="0" applyNumberFormat="1" applyFont="1"/>
    <xf numFmtId="2" fontId="7" fillId="0" borderId="0" xfId="0" applyNumberFormat="1" applyFont="1"/>
    <xf numFmtId="2" fontId="1" fillId="0" borderId="9" xfId="0" applyNumberFormat="1" applyFont="1" applyBorder="1" applyAlignment="1">
      <alignment horizontal="center" vertical="center" wrapText="1"/>
    </xf>
    <xf numFmtId="2" fontId="11" fillId="0" borderId="0" xfId="0" applyNumberFormat="1" applyFont="1"/>
    <xf numFmtId="0" fontId="6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4" fillId="0" borderId="0" xfId="0" applyFont="1"/>
    <xf numFmtId="2" fontId="6" fillId="0" borderId="0" xfId="68" applyNumberFormat="1" applyFont="1" applyAlignment="1">
      <alignment horizontal="center"/>
    </xf>
    <xf numFmtId="2" fontId="5" fillId="0" borderId="0" xfId="68" applyNumberFormat="1" applyFont="1" applyAlignment="1">
      <alignment horizontal="center"/>
    </xf>
    <xf numFmtId="2" fontId="7" fillId="0" borderId="0" xfId="68" applyNumberFormat="1" applyFont="1" applyAlignment="1">
      <alignment horizontal="center"/>
    </xf>
    <xf numFmtId="2" fontId="8" fillId="0" borderId="0" xfId="68" applyNumberFormat="1" applyFont="1" applyAlignment="1">
      <alignment horizontal="center"/>
    </xf>
    <xf numFmtId="0" fontId="5" fillId="23" borderId="0" xfId="68" applyFill="1"/>
    <xf numFmtId="0" fontId="5" fillId="23" borderId="0" xfId="68" applyFont="1" applyFill="1"/>
    <xf numFmtId="0" fontId="7" fillId="0" borderId="0" xfId="68" applyFont="1"/>
    <xf numFmtId="0" fontId="6" fillId="0" borderId="0" xfId="0" applyFont="1" applyAlignment="1">
      <alignment horizontal="center"/>
    </xf>
    <xf numFmtId="2" fontId="7" fillId="0" borderId="0" xfId="68" applyNumberFormat="1" applyFont="1"/>
    <xf numFmtId="0" fontId="7" fillId="24" borderId="0" xfId="68" applyFont="1" applyFill="1"/>
    <xf numFmtId="0" fontId="5" fillId="24" borderId="0" xfId="68" applyFill="1"/>
    <xf numFmtId="1" fontId="15" fillId="0" borderId="0" xfId="68" applyNumberFormat="1" applyFont="1" applyAlignment="1">
      <alignment horizontal="center"/>
    </xf>
    <xf numFmtId="0" fontId="12" fillId="25" borderId="0" xfId="0" applyFont="1" applyFill="1" applyAlignment="1">
      <alignment horizontal="center"/>
    </xf>
    <xf numFmtId="0" fontId="5" fillId="25" borderId="0" xfId="68" applyFill="1"/>
    <xf numFmtId="1" fontId="5" fillId="25" borderId="0" xfId="68" applyNumberFormat="1" applyFill="1" applyAlignment="1">
      <alignment horizontal="center"/>
    </xf>
    <xf numFmtId="0" fontId="5" fillId="25" borderId="0" xfId="68" applyFont="1" applyFill="1" applyAlignment="1">
      <alignment horizontal="center"/>
    </xf>
    <xf numFmtId="2" fontId="5" fillId="25" borderId="0" xfId="68" applyNumberFormat="1" applyFont="1" applyFill="1" applyAlignment="1">
      <alignment horizontal="center"/>
    </xf>
    <xf numFmtId="0" fontId="0" fillId="25" borderId="0" xfId="0" applyFill="1" applyAlignment="1">
      <alignment horizontal="center"/>
    </xf>
    <xf numFmtId="2" fontId="1" fillId="25" borderId="0" xfId="0" applyNumberFormat="1" applyFont="1" applyFill="1"/>
    <xf numFmtId="1" fontId="8" fillId="25" borderId="0" xfId="68" applyNumberFormat="1" applyFont="1" applyFill="1" applyAlignment="1">
      <alignment horizontal="center"/>
    </xf>
    <xf numFmtId="0" fontId="5" fillId="26" borderId="0" xfId="68" applyFill="1"/>
    <xf numFmtId="1" fontId="2" fillId="0" borderId="0" xfId="68" applyNumberFormat="1" applyFont="1" applyBorder="1" applyAlignment="1">
      <alignment horizontal="center"/>
    </xf>
    <xf numFmtId="1" fontId="3" fillId="0" borderId="0" xfId="68" applyNumberFormat="1" applyFont="1" applyBorder="1" applyAlignment="1">
      <alignment horizontal="center"/>
    </xf>
    <xf numFmtId="0" fontId="6" fillId="0" borderId="9" xfId="66" applyFont="1" applyBorder="1" applyAlignment="1">
      <alignment horizontal="center" vertical="center" wrapText="1"/>
    </xf>
    <xf numFmtId="0" fontId="4" fillId="0" borderId="9" xfId="66" applyBorder="1" applyAlignment="1">
      <alignment horizontal="center" vertical="center" wrapText="1"/>
    </xf>
    <xf numFmtId="0" fontId="1" fillId="0" borderId="9" xfId="66" applyFont="1" applyBorder="1" applyAlignment="1">
      <alignment horizontal="center" vertical="center" wrapText="1"/>
    </xf>
    <xf numFmtId="2" fontId="1" fillId="0" borderId="9" xfId="66" applyNumberFormat="1" applyFont="1" applyBorder="1" applyAlignment="1">
      <alignment horizontal="center" vertical="center" wrapText="1"/>
    </xf>
    <xf numFmtId="1" fontId="6" fillId="0" borderId="0" xfId="68" applyNumberFormat="1" applyFont="1"/>
    <xf numFmtId="0" fontId="4" fillId="0" borderId="0" xfId="66" applyAlignment="1">
      <alignment horizontal="center"/>
    </xf>
    <xf numFmtId="0" fontId="9" fillId="0" borderId="0" xfId="66" applyFont="1" applyAlignment="1">
      <alignment horizontal="center"/>
    </xf>
    <xf numFmtId="2" fontId="36" fillId="0" borderId="0" xfId="69" applyNumberFormat="1" applyFont="1" applyFill="1" applyAlignment="1">
      <alignment horizontal="center" wrapText="1"/>
    </xf>
    <xf numFmtId="0" fontId="12" fillId="0" borderId="0" xfId="66" applyFont="1" applyAlignment="1">
      <alignment horizontal="center"/>
    </xf>
    <xf numFmtId="2" fontId="1" fillId="0" borderId="0" xfId="66" applyNumberFormat="1" applyFont="1"/>
    <xf numFmtId="1" fontId="5" fillId="0" borderId="0" xfId="68" applyNumberFormat="1"/>
    <xf numFmtId="2" fontId="7" fillId="0" borderId="0" xfId="66" applyNumberFormat="1" applyFont="1"/>
    <xf numFmtId="0" fontId="1" fillId="0" borderId="0" xfId="69" applyFont="1" applyAlignment="1">
      <alignment horizontal="center" wrapText="1"/>
    </xf>
    <xf numFmtId="2" fontId="37" fillId="0" borderId="0" xfId="69" applyNumberFormat="1" applyFont="1" applyFill="1" applyAlignment="1">
      <alignment horizontal="center"/>
    </xf>
    <xf numFmtId="0" fontId="4" fillId="0" borderId="0" xfId="69" applyAlignment="1">
      <alignment horizontal="center"/>
    </xf>
    <xf numFmtId="180" fontId="4" fillId="0" borderId="10" xfId="67" applyNumberFormat="1" applyFont="1" applyBorder="1" applyAlignment="1">
      <alignment horizontal="center"/>
    </xf>
    <xf numFmtId="181" fontId="38" fillId="0" borderId="0" xfId="67" applyNumberFormat="1" applyFont="1" applyBorder="1" applyAlignment="1">
      <alignment horizontal="center"/>
    </xf>
    <xf numFmtId="193" fontId="38" fillId="0" borderId="0" xfId="67" applyNumberFormat="1" applyFont="1" applyBorder="1" applyAlignment="1">
      <alignment horizontal="center"/>
    </xf>
    <xf numFmtId="0" fontId="6" fillId="0" borderId="0" xfId="66" applyFont="1" applyAlignment="1">
      <alignment horizontal="center"/>
    </xf>
    <xf numFmtId="0" fontId="12" fillId="25" borderId="0" xfId="66" applyFont="1" applyFill="1" applyAlignment="1">
      <alignment horizontal="center"/>
    </xf>
    <xf numFmtId="0" fontId="5" fillId="25" borderId="0" xfId="68" applyFont="1" applyFill="1"/>
    <xf numFmtId="1" fontId="7" fillId="25" borderId="0" xfId="68" applyNumberFormat="1" applyFont="1" applyFill="1" applyAlignment="1">
      <alignment horizontal="center"/>
    </xf>
    <xf numFmtId="0" fontId="4" fillId="25" borderId="0" xfId="66" applyFill="1" applyAlignment="1">
      <alignment horizontal="center"/>
    </xf>
    <xf numFmtId="2" fontId="1" fillId="25" borderId="0" xfId="66" applyNumberFormat="1" applyFont="1" applyFill="1"/>
    <xf numFmtId="2" fontId="37" fillId="25" borderId="0" xfId="69" applyNumberFormat="1" applyFont="1" applyFill="1" applyAlignment="1">
      <alignment horizontal="center"/>
    </xf>
    <xf numFmtId="1" fontId="5" fillId="25" borderId="0" xfId="68" applyNumberFormat="1" applyFill="1"/>
    <xf numFmtId="2" fontId="10" fillId="0" borderId="0" xfId="66" applyNumberFormat="1" applyFont="1"/>
    <xf numFmtId="0" fontId="13" fillId="0" borderId="0" xfId="66" applyFont="1" applyAlignment="1">
      <alignment horizontal="center"/>
    </xf>
    <xf numFmtId="2" fontId="37" fillId="27" borderId="0" xfId="69" applyNumberFormat="1" applyFont="1" applyFill="1" applyAlignment="1">
      <alignment horizontal="center"/>
    </xf>
    <xf numFmtId="180" fontId="4" fillId="0" borderId="0" xfId="67" applyNumberFormat="1" applyFont="1" applyBorder="1" applyAlignment="1">
      <alignment horizontal="center"/>
    </xf>
    <xf numFmtId="0" fontId="12" fillId="0" borderId="0" xfId="66" applyFont="1"/>
    <xf numFmtId="194" fontId="2" fillId="0" borderId="0" xfId="68" applyNumberFormat="1" applyFont="1" applyBorder="1" applyAlignment="1">
      <alignment horizontal="center"/>
    </xf>
    <xf numFmtId="0" fontId="4" fillId="0" borderId="0" xfId="68" applyFont="1" applyBorder="1" applyAlignment="1">
      <alignment horizontal="center"/>
    </xf>
    <xf numFmtId="0" fontId="12" fillId="25" borderId="0" xfId="66" applyFont="1" applyFill="1"/>
    <xf numFmtId="2" fontId="7" fillId="25" borderId="0" xfId="66" applyNumberFormat="1" applyFont="1" applyFill="1"/>
    <xf numFmtId="180" fontId="4" fillId="0" borderId="11" xfId="67" applyNumberFormat="1" applyFont="1" applyBorder="1" applyAlignment="1">
      <alignment horizontal="center"/>
    </xf>
    <xf numFmtId="181" fontId="5" fillId="0" borderId="0" xfId="68" applyNumberFormat="1" applyAlignment="1">
      <alignment horizontal="center"/>
    </xf>
    <xf numFmtId="1" fontId="5" fillId="0" borderId="0" xfId="68" applyNumberFormat="1" applyAlignment="1">
      <alignment horizontal="right"/>
    </xf>
    <xf numFmtId="0" fontId="14" fillId="0" borderId="0" xfId="66" applyFont="1"/>
    <xf numFmtId="2" fontId="11" fillId="0" borderId="0" xfId="66" applyNumberFormat="1" applyFont="1"/>
    <xf numFmtId="0" fontId="4" fillId="0" borderId="0" xfId="66"/>
    <xf numFmtId="0" fontId="1" fillId="0" borderId="0" xfId="66" applyFont="1" applyAlignment="1">
      <alignment horizontal="center"/>
    </xf>
    <xf numFmtId="2" fontId="36" fillId="0" borderId="0" xfId="69" applyNumberFormat="1" applyFont="1" applyFill="1" applyAlignment="1">
      <alignment horizontal="center"/>
    </xf>
    <xf numFmtId="1" fontId="7" fillId="0" borderId="0" xfId="68" applyNumberFormat="1" applyFont="1"/>
    <xf numFmtId="0" fontId="6" fillId="28" borderId="0" xfId="66" applyFont="1" applyFill="1" applyAlignment="1">
      <alignment horizontal="center"/>
    </xf>
    <xf numFmtId="1" fontId="39" fillId="0" borderId="0" xfId="68" applyNumberFormat="1" applyFont="1" applyAlignment="1">
      <alignment horizontal="center"/>
    </xf>
    <xf numFmtId="0" fontId="39" fillId="0" borderId="0" xfId="68" applyFont="1" applyAlignment="1">
      <alignment horizontal="center"/>
    </xf>
    <xf numFmtId="0" fontId="7" fillId="23" borderId="0" xfId="68" applyFont="1" applyFill="1"/>
    <xf numFmtId="1" fontId="40" fillId="0" borderId="0" xfId="68" applyNumberFormat="1" applyFont="1" applyAlignment="1">
      <alignment horizontal="center"/>
    </xf>
    <xf numFmtId="0" fontId="40" fillId="0" borderId="0" xfId="68" applyFont="1" applyAlignment="1">
      <alignment horizontal="center"/>
    </xf>
    <xf numFmtId="1" fontId="53" fillId="0" borderId="0" xfId="77" applyNumberFormat="1" applyFont="1" applyFill="1" applyAlignment="1">
      <alignment horizontal="left"/>
    </xf>
    <xf numFmtId="2" fontId="53" fillId="0" borderId="0" xfId="77" applyNumberFormat="1" applyFont="1" applyFill="1" applyAlignment="1">
      <alignment horizontal="left"/>
    </xf>
    <xf numFmtId="2" fontId="44" fillId="0" borderId="0" xfId="77" applyNumberFormat="1" applyFont="1" applyFill="1" applyAlignment="1">
      <alignment horizontal="left"/>
    </xf>
    <xf numFmtId="0" fontId="53" fillId="0" borderId="0" xfId="0" applyFont="1" applyAlignment="1">
      <alignment horizontal="left"/>
    </xf>
    <xf numFmtId="0" fontId="54" fillId="0" borderId="0" xfId="77" applyFont="1" applyFill="1" applyAlignment="1">
      <alignment horizontal="left"/>
    </xf>
    <xf numFmtId="0" fontId="53" fillId="0" borderId="0" xfId="77" applyFont="1" applyFill="1" applyAlignment="1">
      <alignment horizontal="left"/>
    </xf>
    <xf numFmtId="2" fontId="55" fillId="0" borderId="0" xfId="77" applyNumberFormat="1" applyFont="1" applyFill="1" applyAlignment="1">
      <alignment horizontal="left"/>
    </xf>
    <xf numFmtId="0" fontId="16" fillId="0" borderId="0" xfId="0" applyFont="1" applyAlignment="1">
      <alignment horizontal="left"/>
    </xf>
    <xf numFmtId="0" fontId="55" fillId="30" borderId="0" xfId="77" applyFont="1" applyFill="1" applyAlignment="1">
      <alignment horizontal="left"/>
    </xf>
    <xf numFmtId="0" fontId="54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1" fontId="56" fillId="0" borderId="0" xfId="0" applyNumberFormat="1" applyFont="1" applyAlignment="1">
      <alignment horizontal="left"/>
    </xf>
    <xf numFmtId="0" fontId="56" fillId="0" borderId="0" xfId="77" applyFont="1" applyFill="1" applyAlignment="1">
      <alignment horizontal="left"/>
    </xf>
    <xf numFmtId="0" fontId="53" fillId="30" borderId="0" xfId="77" applyFont="1" applyFill="1" applyAlignment="1">
      <alignment horizontal="left"/>
    </xf>
    <xf numFmtId="0" fontId="55" fillId="0" borderId="0" xfId="77" applyFont="1" applyFill="1" applyAlignment="1">
      <alignment horizontal="left"/>
    </xf>
    <xf numFmtId="1" fontId="16" fillId="0" borderId="0" xfId="77" applyNumberFormat="1" applyFont="1" applyFill="1" applyAlignment="1">
      <alignment horizontal="left"/>
    </xf>
    <xf numFmtId="0" fontId="57" fillId="0" borderId="0" xfId="77" applyFont="1" applyFill="1" applyAlignment="1">
      <alignment horizontal="left"/>
    </xf>
    <xf numFmtId="0" fontId="55" fillId="0" borderId="0" xfId="0" applyFont="1" applyAlignment="1">
      <alignment horizontal="left"/>
    </xf>
    <xf numFmtId="1" fontId="58" fillId="0" borderId="0" xfId="64" applyNumberFormat="1" applyFont="1" applyAlignment="1">
      <alignment horizontal="left"/>
    </xf>
    <xf numFmtId="0" fontId="53" fillId="0" borderId="0" xfId="0" applyFont="1" applyFill="1" applyAlignment="1">
      <alignment horizontal="left"/>
    </xf>
    <xf numFmtId="198" fontId="54" fillId="0" borderId="0" xfId="77" applyNumberFormat="1" applyFont="1" applyFill="1" applyAlignment="1">
      <alignment horizontal="left"/>
    </xf>
    <xf numFmtId="198" fontId="54" fillId="0" borderId="0" xfId="0" applyNumberFormat="1" applyFont="1" applyAlignment="1">
      <alignment horizontal="left"/>
    </xf>
    <xf numFmtId="0" fontId="54" fillId="0" borderId="0" xfId="0" applyFont="1" applyFill="1" applyAlignment="1">
      <alignment horizontal="left"/>
    </xf>
    <xf numFmtId="0" fontId="59" fillId="0" borderId="0" xfId="0" applyFont="1" applyFill="1" applyAlignment="1">
      <alignment horizontal="left"/>
    </xf>
    <xf numFmtId="0" fontId="55" fillId="0" borderId="0" xfId="0" applyFont="1" applyFill="1" applyAlignment="1">
      <alignment horizontal="left"/>
    </xf>
    <xf numFmtId="0" fontId="54" fillId="0" borderId="0" xfId="77" applyFont="1" applyFill="1" applyBorder="1" applyAlignment="1">
      <alignment horizontal="left"/>
    </xf>
    <xf numFmtId="0" fontId="55" fillId="0" borderId="0" xfId="77" applyFont="1" applyFill="1" applyBorder="1" applyAlignment="1">
      <alignment horizontal="left"/>
    </xf>
    <xf numFmtId="0" fontId="53" fillId="0" borderId="0" xfId="77" applyFont="1" applyFill="1" applyBorder="1" applyAlignment="1">
      <alignment horizontal="left"/>
    </xf>
    <xf numFmtId="1" fontId="53" fillId="0" borderId="0" xfId="77" applyNumberFormat="1" applyFont="1" applyFill="1" applyBorder="1" applyAlignment="1">
      <alignment horizontal="left"/>
    </xf>
    <xf numFmtId="2" fontId="55" fillId="0" borderId="0" xfId="77" applyNumberFormat="1" applyFont="1" applyFill="1" applyBorder="1" applyAlignment="1">
      <alignment horizontal="left"/>
    </xf>
    <xf numFmtId="2" fontId="44" fillId="0" borderId="0" xfId="77" applyNumberFormat="1" applyFont="1" applyFill="1" applyBorder="1" applyAlignment="1">
      <alignment horizontal="left"/>
    </xf>
    <xf numFmtId="2" fontId="46" fillId="0" borderId="0" xfId="77" applyNumberFormat="1" applyFont="1" applyFill="1" applyBorder="1" applyAlignment="1">
      <alignment horizontal="left"/>
    </xf>
    <xf numFmtId="1" fontId="53" fillId="0" borderId="11" xfId="77" applyNumberFormat="1" applyFont="1" applyFill="1" applyBorder="1" applyAlignment="1">
      <alignment horizontal="left"/>
    </xf>
    <xf numFmtId="2" fontId="55" fillId="0" borderId="11" xfId="77" applyNumberFormat="1" applyFont="1" applyFill="1" applyBorder="1" applyAlignment="1">
      <alignment horizontal="left"/>
    </xf>
    <xf numFmtId="2" fontId="44" fillId="0" borderId="11" xfId="77" applyNumberFormat="1" applyFont="1" applyFill="1" applyBorder="1" applyAlignment="1">
      <alignment horizontal="left"/>
    </xf>
    <xf numFmtId="2" fontId="46" fillId="0" borderId="11" xfId="77" applyNumberFormat="1" applyFont="1" applyFill="1" applyBorder="1" applyAlignment="1">
      <alignment horizontal="left"/>
    </xf>
    <xf numFmtId="0" fontId="55" fillId="0" borderId="11" xfId="77" applyFont="1" applyFill="1" applyBorder="1" applyAlignment="1">
      <alignment horizontal="left"/>
    </xf>
    <xf numFmtId="0" fontId="53" fillId="0" borderId="11" xfId="77" applyFont="1" applyFill="1" applyBorder="1" applyAlignment="1">
      <alignment horizontal="left"/>
    </xf>
    <xf numFmtId="0" fontId="54" fillId="0" borderId="11" xfId="77" applyFont="1" applyFill="1" applyBorder="1" applyAlignment="1">
      <alignment horizontal="left"/>
    </xf>
    <xf numFmtId="2" fontId="46" fillId="0" borderId="0" xfId="77" applyNumberFormat="1" applyFont="1" applyFill="1" applyAlignment="1">
      <alignment horizontal="left"/>
    </xf>
    <xf numFmtId="0" fontId="16" fillId="0" borderId="0" xfId="77" applyFont="1" applyFill="1" applyBorder="1" applyAlignment="1">
      <alignment horizontal="left"/>
    </xf>
    <xf numFmtId="0" fontId="16" fillId="0" borderId="0" xfId="77" applyFont="1" applyFill="1" applyAlignment="1">
      <alignment horizontal="left"/>
    </xf>
    <xf numFmtId="2" fontId="55" fillId="30" borderId="0" xfId="77" applyNumberFormat="1" applyFont="1" applyFill="1" applyAlignment="1">
      <alignment horizontal="left"/>
    </xf>
    <xf numFmtId="2" fontId="57" fillId="0" borderId="0" xfId="77" applyNumberFormat="1" applyFont="1" applyFill="1" applyAlignment="1">
      <alignment horizontal="left"/>
    </xf>
    <xf numFmtId="2" fontId="53" fillId="0" borderId="0" xfId="0" applyNumberFormat="1" applyFont="1" applyFill="1" applyAlignment="1">
      <alignment horizontal="left"/>
    </xf>
    <xf numFmtId="2" fontId="53" fillId="0" borderId="11" xfId="77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81" fontId="1" fillId="0" borderId="0" xfId="0" applyNumberFormat="1" applyFont="1" applyFill="1" applyAlignment="1">
      <alignment horizontal="left"/>
    </xf>
    <xf numFmtId="181" fontId="1" fillId="0" borderId="0" xfId="0" applyNumberFormat="1" applyFont="1" applyFill="1" applyAlignment="1">
      <alignment horizontal="center"/>
    </xf>
    <xf numFmtId="181" fontId="1" fillId="0" borderId="12" xfId="0" applyNumberFormat="1" applyFont="1" applyFill="1" applyBorder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2" fontId="4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28" borderId="0" xfId="0" applyFont="1" applyFill="1"/>
    <xf numFmtId="0" fontId="1" fillId="28" borderId="0" xfId="0" applyFont="1" applyFill="1" applyAlignment="1">
      <alignment horizontal="center"/>
    </xf>
    <xf numFmtId="1" fontId="1" fillId="28" borderId="0" xfId="0" applyNumberFormat="1" applyFont="1" applyFill="1"/>
    <xf numFmtId="1" fontId="1" fillId="28" borderId="0" xfId="0" applyNumberFormat="1" applyFont="1" applyFill="1" applyAlignment="1">
      <alignment horizontal="center"/>
    </xf>
    <xf numFmtId="181" fontId="1" fillId="28" borderId="0" xfId="0" applyNumberFormat="1" applyFont="1" applyFill="1" applyAlignment="1">
      <alignment horizontal="center"/>
    </xf>
    <xf numFmtId="2" fontId="1" fillId="28" borderId="0" xfId="0" applyNumberFormat="1" applyFont="1" applyFill="1" applyAlignment="1">
      <alignment horizontal="center"/>
    </xf>
    <xf numFmtId="0" fontId="4" fillId="29" borderId="0" xfId="0" applyFont="1" applyFill="1"/>
    <xf numFmtId="0" fontId="4" fillId="29" borderId="0" xfId="0" applyFont="1" applyFill="1" applyAlignment="1">
      <alignment horizontal="center"/>
    </xf>
    <xf numFmtId="1" fontId="4" fillId="29" borderId="0" xfId="0" applyNumberFormat="1" applyFont="1" applyFill="1" applyAlignment="1">
      <alignment horizontal="center"/>
    </xf>
    <xf numFmtId="2" fontId="4" fillId="29" borderId="0" xfId="0" applyNumberFormat="1" applyFont="1" applyFill="1"/>
    <xf numFmtId="2" fontId="4" fillId="29" borderId="0" xfId="0" applyNumberFormat="1" applyFont="1" applyFill="1" applyAlignment="1">
      <alignment horizontal="center"/>
    </xf>
    <xf numFmtId="1" fontId="15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 applyFill="1" applyAlignment="1">
      <alignment horizontal="center"/>
    </xf>
    <xf numFmtId="181" fontId="3" fillId="28" borderId="0" xfId="0" applyNumberFormat="1" applyFont="1" applyFill="1" applyAlignment="1">
      <alignment horizontal="center"/>
    </xf>
    <xf numFmtId="2" fontId="3" fillId="28" borderId="0" xfId="0" applyNumberFormat="1" applyFont="1" applyFill="1" applyAlignment="1">
      <alignment horizontal="center"/>
    </xf>
    <xf numFmtId="181" fontId="3" fillId="0" borderId="0" xfId="0" applyNumberFormat="1" applyFont="1" applyFill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1" fontId="40" fillId="0" borderId="0" xfId="0" applyNumberFormat="1" applyFont="1"/>
    <xf numFmtId="0" fontId="47" fillId="0" borderId="0" xfId="0" applyFont="1"/>
    <xf numFmtId="0" fontId="7" fillId="28" borderId="0" xfId="0" applyFont="1" applyFill="1" applyAlignment="1">
      <alignment horizontal="center"/>
    </xf>
    <xf numFmtId="1" fontId="7" fillId="28" borderId="0" xfId="0" applyNumberFormat="1" applyFont="1" applyFill="1" applyAlignment="1">
      <alignment horizontal="center"/>
    </xf>
    <xf numFmtId="0" fontId="7" fillId="28" borderId="0" xfId="0" applyFont="1" applyFill="1"/>
    <xf numFmtId="0" fontId="40" fillId="28" borderId="0" xfId="0" applyFont="1" applyFill="1"/>
    <xf numFmtId="2" fontId="4" fillId="28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28" borderId="0" xfId="0" applyFill="1"/>
    <xf numFmtId="0" fontId="48" fillId="0" borderId="0" xfId="0" applyFont="1" applyAlignment="1">
      <alignment horizontal="center"/>
    </xf>
    <xf numFmtId="2" fontId="0" fillId="0" borderId="0" xfId="0" applyNumberFormat="1"/>
    <xf numFmtId="0" fontId="48" fillId="0" borderId="0" xfId="0" applyFont="1" applyFill="1" applyAlignment="1">
      <alignment horizontal="center"/>
    </xf>
    <xf numFmtId="0" fontId="50" fillId="0" borderId="0" xfId="65"/>
    <xf numFmtId="0" fontId="46" fillId="0" borderId="0" xfId="65" applyFont="1"/>
    <xf numFmtId="1" fontId="46" fillId="0" borderId="0" xfId="65" applyNumberFormat="1" applyFont="1"/>
    <xf numFmtId="2" fontId="46" fillId="0" borderId="0" xfId="65" applyNumberFormat="1" applyFont="1"/>
    <xf numFmtId="1" fontId="50" fillId="0" borderId="0" xfId="65" applyNumberFormat="1"/>
    <xf numFmtId="2" fontId="50" fillId="0" borderId="0" xfId="65" applyNumberFormat="1"/>
    <xf numFmtId="180" fontId="50" fillId="0" borderId="0" xfId="65" applyNumberFormat="1"/>
  </cellXfs>
  <cellStyles count="78">
    <cellStyle name="_Arcy-14C-UTh-dcp" xfId="1"/>
    <cellStyle name="_Arcy-stm2-14C-iso" xfId="2"/>
    <cellStyle name="_Bintanja.sea_level" xfId="3"/>
    <cellStyle name="_chau5HR-2011" xfId="4"/>
    <cellStyle name="_Chau5HR-juin2011" xfId="5"/>
    <cellStyle name="_Chau5-iso" xfId="6"/>
    <cellStyle name="_chau6iso" xfId="7"/>
    <cellStyle name="_chau9iso" xfId="8"/>
    <cellStyle name="_compil_methane_dominique" xfId="9"/>
    <cellStyle name="_compil-methane" xfId="10"/>
    <cellStyle name="_Copie de Dominique U-Th June'11" xfId="11"/>
    <cellStyle name="_Datations-Lascaux-synthèses DG" xfId="12"/>
    <cellStyle name="_ElPindal_data" xfId="13"/>
    <cellStyle name="_Genty Nov09b" xfId="14"/>
    <cellStyle name="_Max-agemodel" xfId="15"/>
    <cellStyle name="_Min1-iso" xfId="16"/>
    <cellStyle name="_MIS3-4-Vil-ODP" xfId="17"/>
    <cellStyle name="_ngr_ch4_do9-17" xfId="18"/>
    <cellStyle name="_proserpine avril 07" xfId="19"/>
    <cellStyle name="_sea-level_EDC3_bintanja" xfId="20"/>
    <cellStyle name="_Vil10-iso" xfId="21"/>
    <cellStyle name="_Vil11-iso" xfId="22"/>
    <cellStyle name="_Vil11-U-Th-Genty Nov09b" xfId="23"/>
    <cellStyle name="_Vil1-iso-2009" xfId="24"/>
    <cellStyle name="_Vil27-iso" xfId="25"/>
    <cellStyle name="_Vil-stm8" xfId="26"/>
    <cellStyle name="20% - Accent1" xfId="27"/>
    <cellStyle name="20% - Accent2" xfId="28"/>
    <cellStyle name="20% - Accent3" xfId="29"/>
    <cellStyle name="20% - Accent4" xfId="30"/>
    <cellStyle name="20% - Accent5" xfId="31"/>
    <cellStyle name="20% - Accent6" xfId="32"/>
    <cellStyle name="40% - Accent1" xfId="33"/>
    <cellStyle name="40% - Accent2" xfId="34"/>
    <cellStyle name="40% - Accent3" xfId="35"/>
    <cellStyle name="40% - Accent4" xfId="36"/>
    <cellStyle name="40% - Accent5" xfId="37"/>
    <cellStyle name="40% - Accent6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Accent1" xfId="45" builtinId="29" customBuiltin="1"/>
    <cellStyle name="Accent2" xfId="46" builtinId="33" customBuiltin="1"/>
    <cellStyle name="Accent3" xfId="47" builtinId="37" customBuiltin="1"/>
    <cellStyle name="Accent4" xfId="48" builtinId="41" customBuiltin="1"/>
    <cellStyle name="Accent5" xfId="49" builtinId="45" customBuiltin="1"/>
    <cellStyle name="Accent6" xfId="50" builtinId="49" customBuiltin="1"/>
    <cellStyle name="Bad" xfId="51"/>
    <cellStyle name="Calculation" xfId="52"/>
    <cellStyle name="Check Cell" xfId="53"/>
    <cellStyle name="Euro" xfId="5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Linked Cell" xfId="62"/>
    <cellStyle name="Neutral" xfId="63"/>
    <cellStyle name="Normal" xfId="0" builtinId="0"/>
    <cellStyle name="Normal 2" xfId="64"/>
    <cellStyle name="Normal 3" xfId="65"/>
    <cellStyle name="Normal_all-iso" xfId="66"/>
    <cellStyle name="Normal_All-stm-DG" xfId="67"/>
    <cellStyle name="Normal_Vil6-iso" xfId="68"/>
    <cellStyle name="Normal_Vil9-iso" xfId="69"/>
    <cellStyle name="Output" xfId="70"/>
    <cellStyle name="Style 1" xfId="71"/>
    <cellStyle name="Title" xfId="72"/>
    <cellStyle name="Total" xfId="73" builtinId="25" customBuiltin="1"/>
    <cellStyle name="Valuta (0)_CC1 for paper.xls Grafico 6" xfId="74"/>
    <cellStyle name="Valuta_CC1 for paper.xls Grafico 6" xfId="75"/>
    <cellStyle name="Warning Text" xfId="76"/>
    <cellStyle name="常规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1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7.xml"/><Relationship Id="rId19" Type="http://schemas.openxmlformats.org/officeDocument/2006/relationships/externalLink" Target="externalLinks/externalLink9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27335972434515"/>
          <c:y val="5.2766054720418572E-2"/>
          <c:w val="0.70419089690483039"/>
          <c:h val="0.83327025794736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vil11iso!$M$1</c:f>
              <c:strCache>
                <c:ptCount val="1"/>
                <c:pt idx="0">
                  <c:v>Vil11 age model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vil11iso!$E$2:$E$94</c:f>
              <c:numCache>
                <c:formatCode>0</c:formatCode>
                <c:ptCount val="93"/>
                <c:pt idx="0">
                  <c:v>15925</c:v>
                </c:pt>
                <c:pt idx="1">
                  <c:v>15795.958000000001</c:v>
                </c:pt>
                <c:pt idx="2">
                  <c:v>15602.395</c:v>
                </c:pt>
                <c:pt idx="3">
                  <c:v>15408.832</c:v>
                </c:pt>
                <c:pt idx="4">
                  <c:v>15280</c:v>
                </c:pt>
                <c:pt idx="5">
                  <c:v>15126.862499999999</c:v>
                </c:pt>
                <c:pt idx="6">
                  <c:v>14973.434999999999</c:v>
                </c:pt>
                <c:pt idx="7">
                  <c:v>14789.322</c:v>
                </c:pt>
                <c:pt idx="8">
                  <c:v>14666.58</c:v>
                </c:pt>
                <c:pt idx="9">
                  <c:v>14513.1525</c:v>
                </c:pt>
                <c:pt idx="10">
                  <c:v>14359.725</c:v>
                </c:pt>
                <c:pt idx="11">
                  <c:v>14206</c:v>
                </c:pt>
                <c:pt idx="12">
                  <c:v>14086.58</c:v>
                </c:pt>
                <c:pt idx="13">
                  <c:v>13943.438</c:v>
                </c:pt>
                <c:pt idx="14">
                  <c:v>13848.01</c:v>
                </c:pt>
                <c:pt idx="15">
                  <c:v>13728.725</c:v>
                </c:pt>
                <c:pt idx="16">
                  <c:v>13609.44</c:v>
                </c:pt>
                <c:pt idx="17">
                  <c:v>13490.155000000001</c:v>
                </c:pt>
                <c:pt idx="18">
                  <c:v>13371</c:v>
                </c:pt>
                <c:pt idx="19">
                  <c:v>13287.915000000001</c:v>
                </c:pt>
                <c:pt idx="20">
                  <c:v>13204.7</c:v>
                </c:pt>
                <c:pt idx="21">
                  <c:v>13138</c:v>
                </c:pt>
                <c:pt idx="22">
                  <c:v>13137.96</c:v>
                </c:pt>
                <c:pt idx="23">
                  <c:v>12644.4</c:v>
                </c:pt>
                <c:pt idx="24">
                  <c:v>12447</c:v>
                </c:pt>
                <c:pt idx="25">
                  <c:v>12279.25</c:v>
                </c:pt>
                <c:pt idx="26">
                  <c:v>12214.6</c:v>
                </c:pt>
                <c:pt idx="27">
                  <c:v>11956</c:v>
                </c:pt>
                <c:pt idx="28">
                  <c:v>11891</c:v>
                </c:pt>
                <c:pt idx="30">
                  <c:v>11218</c:v>
                </c:pt>
                <c:pt idx="31">
                  <c:v>10847.050000000001</c:v>
                </c:pt>
                <c:pt idx="32">
                  <c:v>10476.475</c:v>
                </c:pt>
                <c:pt idx="33">
                  <c:v>10299</c:v>
                </c:pt>
                <c:pt idx="34">
                  <c:v>10105.9</c:v>
                </c:pt>
                <c:pt idx="35">
                  <c:v>9957.67</c:v>
                </c:pt>
                <c:pt idx="37">
                  <c:v>9975.4664300000004</c:v>
                </c:pt>
                <c:pt idx="38">
                  <c:v>9974.1664249999994</c:v>
                </c:pt>
                <c:pt idx="39">
                  <c:v>9971.9997500000009</c:v>
                </c:pt>
                <c:pt idx="40">
                  <c:v>9970</c:v>
                </c:pt>
                <c:pt idx="41">
                  <c:v>9967.6664000000001</c:v>
                </c:pt>
                <c:pt idx="42">
                  <c:v>9965.4997249999997</c:v>
                </c:pt>
                <c:pt idx="43">
                  <c:v>9963.3330499999993</c:v>
                </c:pt>
                <c:pt idx="44">
                  <c:v>9961.1663750000007</c:v>
                </c:pt>
                <c:pt idx="45">
                  <c:v>9958.9997000000003</c:v>
                </c:pt>
                <c:pt idx="46">
                  <c:v>9957</c:v>
                </c:pt>
                <c:pt idx="47">
                  <c:v>9909.1350000000002</c:v>
                </c:pt>
                <c:pt idx="48">
                  <c:v>9861.2175000000007</c:v>
                </c:pt>
                <c:pt idx="49">
                  <c:v>9813.2999999999993</c:v>
                </c:pt>
                <c:pt idx="50">
                  <c:v>9774.9660000000003</c:v>
                </c:pt>
                <c:pt idx="51">
                  <c:v>9727</c:v>
                </c:pt>
                <c:pt idx="52">
                  <c:v>9717.4650000000001</c:v>
                </c:pt>
                <c:pt idx="53">
                  <c:v>9698.2980000000007</c:v>
                </c:pt>
                <c:pt idx="55">
                  <c:v>8608.8279999999995</c:v>
                </c:pt>
                <c:pt idx="56">
                  <c:v>8603</c:v>
                </c:pt>
                <c:pt idx="57">
                  <c:v>8597.18</c:v>
                </c:pt>
                <c:pt idx="58">
                  <c:v>8582.6200000000008</c:v>
                </c:pt>
                <c:pt idx="59">
                  <c:v>8568.06</c:v>
                </c:pt>
                <c:pt idx="60">
                  <c:v>8560.7800000000007</c:v>
                </c:pt>
                <c:pt idx="61">
                  <c:v>8553.5</c:v>
                </c:pt>
                <c:pt idx="62">
                  <c:v>8538.94</c:v>
                </c:pt>
                <c:pt idx="63">
                  <c:v>8524.3799999999992</c:v>
                </c:pt>
                <c:pt idx="64">
                  <c:v>8509.82</c:v>
                </c:pt>
                <c:pt idx="65">
                  <c:v>8495.26</c:v>
                </c:pt>
                <c:pt idx="66">
                  <c:v>8480.7000000000007</c:v>
                </c:pt>
                <c:pt idx="67">
                  <c:v>8466.14</c:v>
                </c:pt>
                <c:pt idx="68">
                  <c:v>8451.58</c:v>
                </c:pt>
                <c:pt idx="69">
                  <c:v>8437.02</c:v>
                </c:pt>
                <c:pt idx="70">
                  <c:v>8422.4599999999991</c:v>
                </c:pt>
                <c:pt idx="71">
                  <c:v>8421</c:v>
                </c:pt>
                <c:pt idx="72">
                  <c:v>8135.3000000000011</c:v>
                </c:pt>
                <c:pt idx="73">
                  <c:v>7818.48</c:v>
                </c:pt>
                <c:pt idx="74">
                  <c:v>7501.66</c:v>
                </c:pt>
                <c:pt idx="75">
                  <c:v>7184.84</c:v>
                </c:pt>
                <c:pt idx="76">
                  <c:v>7027</c:v>
                </c:pt>
                <c:pt idx="77">
                  <c:v>6927.01</c:v>
                </c:pt>
                <c:pt idx="78">
                  <c:v>6807.3639999999996</c:v>
                </c:pt>
                <c:pt idx="79">
                  <c:v>6727.6</c:v>
                </c:pt>
                <c:pt idx="81">
                  <c:v>6727.6</c:v>
                </c:pt>
                <c:pt idx="82">
                  <c:v>6528.1900000000005</c:v>
                </c:pt>
                <c:pt idx="83">
                  <c:v>6328.7800000000007</c:v>
                </c:pt>
                <c:pt idx="84">
                  <c:v>6129.3700000000008</c:v>
                </c:pt>
                <c:pt idx="85">
                  <c:v>5989.7829999999994</c:v>
                </c:pt>
                <c:pt idx="86">
                  <c:v>5969.8420000000006</c:v>
                </c:pt>
                <c:pt idx="88">
                  <c:v>5969.8420000000006</c:v>
                </c:pt>
                <c:pt idx="89">
                  <c:v>5910.0190000000002</c:v>
                </c:pt>
                <c:pt idx="90">
                  <c:v>5671</c:v>
                </c:pt>
                <c:pt idx="91">
                  <c:v>5531.1399999999994</c:v>
                </c:pt>
                <c:pt idx="92">
                  <c:v>5411.4940000000006</c:v>
                </c:pt>
              </c:numCache>
            </c:numRef>
          </c:xVal>
          <c:yVal>
            <c:numRef>
              <c:f>vil11iso!$M$2:$M$94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79-4735-9558-2D9AB0BA299B}"/>
            </c:ext>
          </c:extLst>
        </c:ser>
        <c:ser>
          <c:idx val="1"/>
          <c:order val="1"/>
          <c:tx>
            <c:strRef>
              <c:f>vil11iso!$L$1</c:f>
              <c:strCache>
                <c:ptCount val="1"/>
                <c:pt idx="0">
                  <c:v>Vil11, U/Th measurements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7030A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plus>
            <c:min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plus>
            <c:min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vil11iso!$F$2:$F$94</c:f>
              <c:numCache>
                <c:formatCode>0</c:formatCode>
                <c:ptCount val="93"/>
                <c:pt idx="4">
                  <c:v>15280</c:v>
                </c:pt>
                <c:pt idx="11">
                  <c:v>14206</c:v>
                </c:pt>
                <c:pt idx="18">
                  <c:v>13371</c:v>
                </c:pt>
                <c:pt idx="21">
                  <c:v>13138</c:v>
                </c:pt>
                <c:pt idx="24">
                  <c:v>12447</c:v>
                </c:pt>
                <c:pt idx="26">
                  <c:v>11494</c:v>
                </c:pt>
                <c:pt idx="28">
                  <c:v>11891</c:v>
                </c:pt>
                <c:pt idx="30">
                  <c:v>11218</c:v>
                </c:pt>
                <c:pt idx="33">
                  <c:v>10299</c:v>
                </c:pt>
                <c:pt idx="40">
                  <c:v>9970</c:v>
                </c:pt>
                <c:pt idx="46">
                  <c:v>9957</c:v>
                </c:pt>
                <c:pt idx="51">
                  <c:v>9727</c:v>
                </c:pt>
                <c:pt idx="56">
                  <c:v>8603</c:v>
                </c:pt>
                <c:pt idx="60">
                  <c:v>8696</c:v>
                </c:pt>
                <c:pt idx="66">
                  <c:v>8567</c:v>
                </c:pt>
                <c:pt idx="71">
                  <c:v>8421</c:v>
                </c:pt>
                <c:pt idx="76">
                  <c:v>7027</c:v>
                </c:pt>
                <c:pt idx="90">
                  <c:v>5671</c:v>
                </c:pt>
              </c:numCache>
            </c:numRef>
          </c:xVal>
          <c:yVal>
            <c:numRef>
              <c:f>vil11iso!$L$2:$L$94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79-4735-9558-2D9AB0BA299B}"/>
            </c:ext>
          </c:extLst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</c:spPr>
          </c:marker>
          <c:errBars>
            <c:errDir val="x"/>
            <c:errBarType val="both"/>
            <c:errValType val="cust"/>
            <c:noEndCap val="0"/>
            <c:pl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79-4735-9558-2D9AB0BA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903856"/>
        <c:axId val="1"/>
      </c:scatterChart>
      <c:scatterChart>
        <c:scatterStyle val="lineMarker"/>
        <c:varyColors val="0"/>
        <c:ser>
          <c:idx val="2"/>
          <c:order val="2"/>
          <c:tx>
            <c:strRef>
              <c:f>vil11iso!$K$1</c:f>
              <c:strCache>
                <c:ptCount val="1"/>
                <c:pt idx="0">
                  <c:v>Vil11, ∂13CPDB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vil11iso!$E$2:$E$94</c:f>
              <c:numCache>
                <c:formatCode>0</c:formatCode>
                <c:ptCount val="93"/>
                <c:pt idx="0">
                  <c:v>15925</c:v>
                </c:pt>
                <c:pt idx="1">
                  <c:v>15795.958000000001</c:v>
                </c:pt>
                <c:pt idx="2">
                  <c:v>15602.395</c:v>
                </c:pt>
                <c:pt idx="3">
                  <c:v>15408.832</c:v>
                </c:pt>
                <c:pt idx="4">
                  <c:v>15280</c:v>
                </c:pt>
                <c:pt idx="5">
                  <c:v>15126.862499999999</c:v>
                </c:pt>
                <c:pt idx="6">
                  <c:v>14973.434999999999</c:v>
                </c:pt>
                <c:pt idx="7">
                  <c:v>14789.322</c:v>
                </c:pt>
                <c:pt idx="8">
                  <c:v>14666.58</c:v>
                </c:pt>
                <c:pt idx="9">
                  <c:v>14513.1525</c:v>
                </c:pt>
                <c:pt idx="10">
                  <c:v>14359.725</c:v>
                </c:pt>
                <c:pt idx="11">
                  <c:v>14206</c:v>
                </c:pt>
                <c:pt idx="12">
                  <c:v>14086.58</c:v>
                </c:pt>
                <c:pt idx="13">
                  <c:v>13943.438</c:v>
                </c:pt>
                <c:pt idx="14">
                  <c:v>13848.01</c:v>
                </c:pt>
                <c:pt idx="15">
                  <c:v>13728.725</c:v>
                </c:pt>
                <c:pt idx="16">
                  <c:v>13609.44</c:v>
                </c:pt>
                <c:pt idx="17">
                  <c:v>13490.155000000001</c:v>
                </c:pt>
                <c:pt idx="18">
                  <c:v>13371</c:v>
                </c:pt>
                <c:pt idx="19">
                  <c:v>13287.915000000001</c:v>
                </c:pt>
                <c:pt idx="20">
                  <c:v>13204.7</c:v>
                </c:pt>
                <c:pt idx="21">
                  <c:v>13138</c:v>
                </c:pt>
                <c:pt idx="22">
                  <c:v>13137.96</c:v>
                </c:pt>
                <c:pt idx="23">
                  <c:v>12644.4</c:v>
                </c:pt>
                <c:pt idx="24">
                  <c:v>12447</c:v>
                </c:pt>
                <c:pt idx="25">
                  <c:v>12279.25</c:v>
                </c:pt>
                <c:pt idx="26">
                  <c:v>12214.6</c:v>
                </c:pt>
                <c:pt idx="27">
                  <c:v>11956</c:v>
                </c:pt>
                <c:pt idx="28">
                  <c:v>11891</c:v>
                </c:pt>
                <c:pt idx="30">
                  <c:v>11218</c:v>
                </c:pt>
                <c:pt idx="31">
                  <c:v>10847.050000000001</c:v>
                </c:pt>
                <c:pt idx="32">
                  <c:v>10476.475</c:v>
                </c:pt>
                <c:pt idx="33">
                  <c:v>10299</c:v>
                </c:pt>
                <c:pt idx="34">
                  <c:v>10105.9</c:v>
                </c:pt>
                <c:pt idx="35">
                  <c:v>9957.67</c:v>
                </c:pt>
                <c:pt idx="37">
                  <c:v>9975.4664300000004</c:v>
                </c:pt>
                <c:pt idx="38">
                  <c:v>9974.1664249999994</c:v>
                </c:pt>
                <c:pt idx="39">
                  <c:v>9971.9997500000009</c:v>
                </c:pt>
                <c:pt idx="40">
                  <c:v>9970</c:v>
                </c:pt>
                <c:pt idx="41">
                  <c:v>9967.6664000000001</c:v>
                </c:pt>
                <c:pt idx="42">
                  <c:v>9965.4997249999997</c:v>
                </c:pt>
                <c:pt idx="43">
                  <c:v>9963.3330499999993</c:v>
                </c:pt>
                <c:pt idx="44">
                  <c:v>9961.1663750000007</c:v>
                </c:pt>
                <c:pt idx="45">
                  <c:v>9958.9997000000003</c:v>
                </c:pt>
                <c:pt idx="46">
                  <c:v>9957</c:v>
                </c:pt>
                <c:pt idx="47">
                  <c:v>9909.1350000000002</c:v>
                </c:pt>
                <c:pt idx="48">
                  <c:v>9861.2175000000007</c:v>
                </c:pt>
                <c:pt idx="49">
                  <c:v>9813.2999999999993</c:v>
                </c:pt>
                <c:pt idx="50">
                  <c:v>9774.9660000000003</c:v>
                </c:pt>
                <c:pt idx="51">
                  <c:v>9727</c:v>
                </c:pt>
                <c:pt idx="52">
                  <c:v>9717.4650000000001</c:v>
                </c:pt>
                <c:pt idx="53">
                  <c:v>9698.2980000000007</c:v>
                </c:pt>
                <c:pt idx="55">
                  <c:v>8608.8279999999995</c:v>
                </c:pt>
                <c:pt idx="56">
                  <c:v>8603</c:v>
                </c:pt>
                <c:pt idx="57">
                  <c:v>8597.18</c:v>
                </c:pt>
                <c:pt idx="58">
                  <c:v>8582.6200000000008</c:v>
                </c:pt>
                <c:pt idx="59">
                  <c:v>8568.06</c:v>
                </c:pt>
                <c:pt idx="60">
                  <c:v>8560.7800000000007</c:v>
                </c:pt>
                <c:pt idx="61">
                  <c:v>8553.5</c:v>
                </c:pt>
                <c:pt idx="62">
                  <c:v>8538.94</c:v>
                </c:pt>
                <c:pt idx="63">
                  <c:v>8524.3799999999992</c:v>
                </c:pt>
                <c:pt idx="64">
                  <c:v>8509.82</c:v>
                </c:pt>
                <c:pt idx="65">
                  <c:v>8495.26</c:v>
                </c:pt>
                <c:pt idx="66">
                  <c:v>8480.7000000000007</c:v>
                </c:pt>
                <c:pt idx="67">
                  <c:v>8466.14</c:v>
                </c:pt>
                <c:pt idx="68">
                  <c:v>8451.58</c:v>
                </c:pt>
                <c:pt idx="69">
                  <c:v>8437.02</c:v>
                </c:pt>
                <c:pt idx="70">
                  <c:v>8422.4599999999991</c:v>
                </c:pt>
                <c:pt idx="71">
                  <c:v>8421</c:v>
                </c:pt>
                <c:pt idx="72">
                  <c:v>8135.3000000000011</c:v>
                </c:pt>
                <c:pt idx="73">
                  <c:v>7818.48</c:v>
                </c:pt>
                <c:pt idx="74">
                  <c:v>7501.66</c:v>
                </c:pt>
                <c:pt idx="75">
                  <c:v>7184.84</c:v>
                </c:pt>
                <c:pt idx="76">
                  <c:v>7027</c:v>
                </c:pt>
                <c:pt idx="77">
                  <c:v>6927.01</c:v>
                </c:pt>
                <c:pt idx="78">
                  <c:v>6807.3639999999996</c:v>
                </c:pt>
                <c:pt idx="79">
                  <c:v>6727.6</c:v>
                </c:pt>
                <c:pt idx="81">
                  <c:v>6727.6</c:v>
                </c:pt>
                <c:pt idx="82">
                  <c:v>6528.1900000000005</c:v>
                </c:pt>
                <c:pt idx="83">
                  <c:v>6328.7800000000007</c:v>
                </c:pt>
                <c:pt idx="84">
                  <c:v>6129.3700000000008</c:v>
                </c:pt>
                <c:pt idx="85">
                  <c:v>5989.7829999999994</c:v>
                </c:pt>
                <c:pt idx="86">
                  <c:v>5969.8420000000006</c:v>
                </c:pt>
                <c:pt idx="88">
                  <c:v>5969.8420000000006</c:v>
                </c:pt>
                <c:pt idx="89">
                  <c:v>5910.0190000000002</c:v>
                </c:pt>
                <c:pt idx="90">
                  <c:v>5671</c:v>
                </c:pt>
                <c:pt idx="91">
                  <c:v>5531.1399999999994</c:v>
                </c:pt>
                <c:pt idx="92">
                  <c:v>5411.4940000000006</c:v>
                </c:pt>
              </c:numCache>
            </c:numRef>
          </c:xVal>
          <c:yVal>
            <c:numRef>
              <c:f>vil11iso!$K$2:$K$94</c:f>
              <c:numCache>
                <c:formatCode>0.00</c:formatCode>
                <c:ptCount val="93"/>
                <c:pt idx="0">
                  <c:v>-5.0498916403804701</c:v>
                </c:pt>
                <c:pt idx="1">
                  <c:v>-5.3417450330428853</c:v>
                </c:pt>
                <c:pt idx="2">
                  <c:v>-5.25391644427964</c:v>
                </c:pt>
                <c:pt idx="3">
                  <c:v>-5.1697787072571613</c:v>
                </c:pt>
                <c:pt idx="4">
                  <c:v>-5.3796046121771202</c:v>
                </c:pt>
                <c:pt idx="5">
                  <c:v>-5.6071558660260497</c:v>
                </c:pt>
                <c:pt idx="6">
                  <c:v>-5.8153599451748619</c:v>
                </c:pt>
                <c:pt idx="7">
                  <c:v>-5.8542190178361544</c:v>
                </c:pt>
                <c:pt idx="8">
                  <c:v>-5.9896246452845849</c:v>
                </c:pt>
                <c:pt idx="9">
                  <c:v>-6.2406237005873457</c:v>
                </c:pt>
                <c:pt idx="10">
                  <c:v>-6.2976178038917983</c:v>
                </c:pt>
                <c:pt idx="11">
                  <c:v>-6.2722474122269167</c:v>
                </c:pt>
                <c:pt idx="12">
                  <c:v>-6.190226090687049</c:v>
                </c:pt>
                <c:pt idx="13">
                  <c:v>-6.2375130509805787</c:v>
                </c:pt>
                <c:pt idx="14">
                  <c:v>-6.4810021092787276</c:v>
                </c:pt>
                <c:pt idx="15">
                  <c:v>-6.9713237004408493</c:v>
                </c:pt>
                <c:pt idx="16">
                  <c:v>-7.2042675486155456</c:v>
                </c:pt>
                <c:pt idx="17">
                  <c:v>-7.4801264506841179</c:v>
                </c:pt>
                <c:pt idx="18">
                  <c:v>-7.7192088931376679</c:v>
                </c:pt>
                <c:pt idx="19">
                  <c:v>-8.2199988769994032</c:v>
                </c:pt>
                <c:pt idx="20">
                  <c:v>-8.7172583890490341</c:v>
                </c:pt>
                <c:pt idx="21">
                  <c:v>-8.4238276558135272</c:v>
                </c:pt>
                <c:pt idx="22">
                  <c:v>-8.4238276558135272</c:v>
                </c:pt>
                <c:pt idx="23">
                  <c:v>-8.4688303466289678</c:v>
                </c:pt>
                <c:pt idx="24">
                  <c:v>-8.3155182474891465</c:v>
                </c:pt>
                <c:pt idx="25">
                  <c:v>-8.1622061483493251</c:v>
                </c:pt>
                <c:pt idx="26">
                  <c:v>-7.9845352266612419</c:v>
                </c:pt>
                <c:pt idx="27">
                  <c:v>-7.8068643049731596</c:v>
                </c:pt>
                <c:pt idx="28">
                  <c:v>-7.8068643049731596</c:v>
                </c:pt>
                <c:pt idx="30">
                  <c:v>-7.433868494429194</c:v>
                </c:pt>
                <c:pt idx="31">
                  <c:v>-8.6150715498113595</c:v>
                </c:pt>
                <c:pt idx="32">
                  <c:v>-9.2487724350478437</c:v>
                </c:pt>
                <c:pt idx="33">
                  <c:v>-9.1243572581565289</c:v>
                </c:pt>
                <c:pt idx="34">
                  <c:v>-8.9999420812652122</c:v>
                </c:pt>
                <c:pt idx="35">
                  <c:v>-8.9999420812652122</c:v>
                </c:pt>
                <c:pt idx="37">
                  <c:v>-8.7628321659742685</c:v>
                </c:pt>
                <c:pt idx="38">
                  <c:v>-8.7628321659742685</c:v>
                </c:pt>
                <c:pt idx="39">
                  <c:v>-10.586377060031468</c:v>
                </c:pt>
                <c:pt idx="40">
                  <c:v>-10.459495420325791</c:v>
                </c:pt>
                <c:pt idx="41">
                  <c:v>-10.30518007297497</c:v>
                </c:pt>
                <c:pt idx="42">
                  <c:v>-10.167825904171117</c:v>
                </c:pt>
                <c:pt idx="43">
                  <c:v>-10.42605804478594</c:v>
                </c:pt>
                <c:pt idx="44">
                  <c:v>-10.565558138387631</c:v>
                </c:pt>
                <c:pt idx="45">
                  <c:v>-10.512083247950249</c:v>
                </c:pt>
                <c:pt idx="46">
                  <c:v>-10.656338747603845</c:v>
                </c:pt>
                <c:pt idx="47">
                  <c:v>-10.645607764792057</c:v>
                </c:pt>
                <c:pt idx="48">
                  <c:v>-10.500436068267536</c:v>
                </c:pt>
                <c:pt idx="49">
                  <c:v>-10.416153344450107</c:v>
                </c:pt>
                <c:pt idx="50">
                  <c:v>-10.371949690572826</c:v>
                </c:pt>
                <c:pt idx="51">
                  <c:v>-10.482265725045714</c:v>
                </c:pt>
                <c:pt idx="52">
                  <c:v>-10.592581759518604</c:v>
                </c:pt>
                <c:pt idx="53">
                  <c:v>-10.592581759518604</c:v>
                </c:pt>
                <c:pt idx="55">
                  <c:v>-9.540456876271854</c:v>
                </c:pt>
                <c:pt idx="56">
                  <c:v>-9.540456876271854</c:v>
                </c:pt>
                <c:pt idx="57">
                  <c:v>-9.540456876271854</c:v>
                </c:pt>
                <c:pt idx="58">
                  <c:v>-9.9395558428904263</c:v>
                </c:pt>
                <c:pt idx="59">
                  <c:v>-9.7177064441002869</c:v>
                </c:pt>
                <c:pt idx="60">
                  <c:v>-9.745435721610205</c:v>
                </c:pt>
                <c:pt idx="61">
                  <c:v>-9.773164999120123</c:v>
                </c:pt>
                <c:pt idx="62">
                  <c:v>-9.7599999907992103</c:v>
                </c:pt>
                <c:pt idx="63">
                  <c:v>-9.7151171430531189</c:v>
                </c:pt>
                <c:pt idx="64">
                  <c:v>-9.866434198382116</c:v>
                </c:pt>
                <c:pt idx="65">
                  <c:v>-9.7596144834608207</c:v>
                </c:pt>
                <c:pt idx="66">
                  <c:v>-9.6639758506383409</c:v>
                </c:pt>
                <c:pt idx="67">
                  <c:v>-9.6519804358124244</c:v>
                </c:pt>
                <c:pt idx="68">
                  <c:v>-9.7014189152907075</c:v>
                </c:pt>
                <c:pt idx="69">
                  <c:v>-9.7540818626740986</c:v>
                </c:pt>
                <c:pt idx="70">
                  <c:v>-9.7395078406490594</c:v>
                </c:pt>
                <c:pt idx="72">
                  <c:v>-8.8871114559183706</c:v>
                </c:pt>
                <c:pt idx="73">
                  <c:v>-9.40000689984163</c:v>
                </c:pt>
                <c:pt idx="74">
                  <c:v>-9.6020102763916046</c:v>
                </c:pt>
                <c:pt idx="75">
                  <c:v>-9.098045321494574</c:v>
                </c:pt>
                <c:pt idx="76">
                  <c:v>-9.2496666280530384</c:v>
                </c:pt>
                <c:pt idx="77">
                  <c:v>-9.4012879346115028</c:v>
                </c:pt>
                <c:pt idx="78">
                  <c:v>-9.0755431968645013</c:v>
                </c:pt>
                <c:pt idx="79">
                  <c:v>-9.0755431968645013</c:v>
                </c:pt>
                <c:pt idx="81">
                  <c:v>-8.5994921973832881</c:v>
                </c:pt>
                <c:pt idx="82">
                  <c:v>-8.5994921973832881</c:v>
                </c:pt>
                <c:pt idx="83">
                  <c:v>-9.0199267854597274</c:v>
                </c:pt>
                <c:pt idx="84">
                  <c:v>-8.7934106418698548</c:v>
                </c:pt>
                <c:pt idx="85">
                  <c:v>-8.995163159047193</c:v>
                </c:pt>
                <c:pt idx="86">
                  <c:v>-8.995163159047193</c:v>
                </c:pt>
                <c:pt idx="88">
                  <c:v>-9.2425131759523822</c:v>
                </c:pt>
                <c:pt idx="89">
                  <c:v>-9.2425131759523822</c:v>
                </c:pt>
                <c:pt idx="90">
                  <c:v>-9.2541155244258331</c:v>
                </c:pt>
                <c:pt idx="91">
                  <c:v>-9.7824612317257813</c:v>
                </c:pt>
                <c:pt idx="92">
                  <c:v>-10.045454240079637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79-4735-9558-2D9AB0BA299B}"/>
            </c:ext>
          </c:extLst>
        </c:ser>
        <c:ser>
          <c:idx val="3"/>
          <c:order val="3"/>
          <c:tx>
            <c:strRef>
              <c:f>'Chau6iso-new-chrono-2010'!$J$1</c:f>
              <c:strCache>
                <c:ptCount val="1"/>
                <c:pt idx="0">
                  <c:v>Chau6 ∂13C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'Chau6iso-new-chrono-2010'!$F$2:$F$215</c:f>
              <c:numCache>
                <c:formatCode>0</c:formatCode>
                <c:ptCount val="214"/>
                <c:pt idx="0">
                  <c:v>34233</c:v>
                </c:pt>
                <c:pt idx="1">
                  <c:v>33783.705000000002</c:v>
                </c:pt>
                <c:pt idx="2">
                  <c:v>33334.410000000003</c:v>
                </c:pt>
                <c:pt idx="3">
                  <c:v>32872</c:v>
                </c:pt>
                <c:pt idx="4">
                  <c:v>32422.205000000002</c:v>
                </c:pt>
                <c:pt idx="5">
                  <c:v>31972.91</c:v>
                </c:pt>
                <c:pt idx="6">
                  <c:v>31510</c:v>
                </c:pt>
                <c:pt idx="7">
                  <c:v>31060.705000000002</c:v>
                </c:pt>
                <c:pt idx="8">
                  <c:v>30611.41</c:v>
                </c:pt>
                <c:pt idx="9">
                  <c:v>30148.5</c:v>
                </c:pt>
                <c:pt idx="10">
                  <c:v>29699.205000000002</c:v>
                </c:pt>
                <c:pt idx="11">
                  <c:v>29249.91</c:v>
                </c:pt>
                <c:pt idx="12">
                  <c:v>29128</c:v>
                </c:pt>
                <c:pt idx="13">
                  <c:v>29004.560000000001</c:v>
                </c:pt>
                <c:pt idx="14">
                  <c:v>28842.163700000001</c:v>
                </c:pt>
                <c:pt idx="15">
                  <c:v>28679.767400000001</c:v>
                </c:pt>
                <c:pt idx="16">
                  <c:v>28512.45</c:v>
                </c:pt>
                <c:pt idx="17">
                  <c:v>28350.0537</c:v>
                </c:pt>
                <c:pt idx="18">
                  <c:v>28187.6574</c:v>
                </c:pt>
                <c:pt idx="19">
                  <c:v>28020.34</c:v>
                </c:pt>
                <c:pt idx="20">
                  <c:v>27857.9437</c:v>
                </c:pt>
                <c:pt idx="21">
                  <c:v>27695.547399999999</c:v>
                </c:pt>
                <c:pt idx="22">
                  <c:v>27528.23</c:v>
                </c:pt>
                <c:pt idx="23">
                  <c:v>27365.833699999999</c:v>
                </c:pt>
                <c:pt idx="24">
                  <c:v>27203.437399999999</c:v>
                </c:pt>
                <c:pt idx="25">
                  <c:v>27036.12</c:v>
                </c:pt>
                <c:pt idx="26">
                  <c:v>26873.723700000002</c:v>
                </c:pt>
                <c:pt idx="27">
                  <c:v>26711.327400000002</c:v>
                </c:pt>
                <c:pt idx="28">
                  <c:v>26544.010000000002</c:v>
                </c:pt>
                <c:pt idx="29">
                  <c:v>26446</c:v>
                </c:pt>
                <c:pt idx="30">
                  <c:v>26319.159200000002</c:v>
                </c:pt>
                <c:pt idx="31">
                  <c:v>25997.1584</c:v>
                </c:pt>
                <c:pt idx="32">
                  <c:v>25665.4</c:v>
                </c:pt>
                <c:pt idx="33">
                  <c:v>25343.3992</c:v>
                </c:pt>
                <c:pt idx="34">
                  <c:v>25021.398400000002</c:v>
                </c:pt>
                <c:pt idx="35">
                  <c:v>24689.64</c:v>
                </c:pt>
                <c:pt idx="36">
                  <c:v>24367.639200000001</c:v>
                </c:pt>
                <c:pt idx="37">
                  <c:v>24045.638400000003</c:v>
                </c:pt>
                <c:pt idx="38">
                  <c:v>23713.88</c:v>
                </c:pt>
                <c:pt idx="39">
                  <c:v>23391.879200000003</c:v>
                </c:pt>
                <c:pt idx="40">
                  <c:v>23069.878400000001</c:v>
                </c:pt>
                <c:pt idx="41">
                  <c:v>22738.120000000003</c:v>
                </c:pt>
                <c:pt idx="42">
                  <c:v>22416.119200000001</c:v>
                </c:pt>
                <c:pt idx="43">
                  <c:v>22299</c:v>
                </c:pt>
                <c:pt idx="44">
                  <c:v>22152.664000000001</c:v>
                </c:pt>
                <c:pt idx="45">
                  <c:v>22103.876</c:v>
                </c:pt>
                <c:pt idx="47">
                  <c:v>15279.541999999999</c:v>
                </c:pt>
                <c:pt idx="48">
                  <c:v>15257.504000000001</c:v>
                </c:pt>
                <c:pt idx="49">
                  <c:v>15235</c:v>
                </c:pt>
                <c:pt idx="50">
                  <c:v>15228.119999999999</c:v>
                </c:pt>
                <c:pt idx="51">
                  <c:v>15179.636399999999</c:v>
                </c:pt>
                <c:pt idx="52">
                  <c:v>15131.1528</c:v>
                </c:pt>
                <c:pt idx="53">
                  <c:v>15081.2</c:v>
                </c:pt>
                <c:pt idx="54">
                  <c:v>15044</c:v>
                </c:pt>
                <c:pt idx="55">
                  <c:v>14925.16</c:v>
                </c:pt>
                <c:pt idx="56">
                  <c:v>14820.721600000001</c:v>
                </c:pt>
                <c:pt idx="57">
                  <c:v>14775</c:v>
                </c:pt>
                <c:pt idx="58">
                  <c:v>14773</c:v>
                </c:pt>
                <c:pt idx="59">
                  <c:v>14759.8</c:v>
                </c:pt>
                <c:pt idx="60">
                  <c:v>14746.6</c:v>
                </c:pt>
                <c:pt idx="61">
                  <c:v>14733</c:v>
                </c:pt>
                <c:pt idx="62">
                  <c:v>14719.8</c:v>
                </c:pt>
                <c:pt idx="63">
                  <c:v>14706.6</c:v>
                </c:pt>
                <c:pt idx="64">
                  <c:v>14693</c:v>
                </c:pt>
                <c:pt idx="65">
                  <c:v>14679.8</c:v>
                </c:pt>
                <c:pt idx="66">
                  <c:v>14666.6</c:v>
                </c:pt>
                <c:pt idx="67">
                  <c:v>14653</c:v>
                </c:pt>
                <c:pt idx="68">
                  <c:v>14639.8</c:v>
                </c:pt>
                <c:pt idx="69">
                  <c:v>14626.6</c:v>
                </c:pt>
                <c:pt idx="70">
                  <c:v>14613</c:v>
                </c:pt>
                <c:pt idx="71">
                  <c:v>14599.8</c:v>
                </c:pt>
                <c:pt idx="72">
                  <c:v>14591</c:v>
                </c:pt>
                <c:pt idx="73">
                  <c:v>14590.747139999999</c:v>
                </c:pt>
                <c:pt idx="74">
                  <c:v>14588.938</c:v>
                </c:pt>
                <c:pt idx="75">
                  <c:v>14587.182070000001</c:v>
                </c:pt>
                <c:pt idx="76">
                  <c:v>14585.42614</c:v>
                </c:pt>
                <c:pt idx="77">
                  <c:v>14583.617</c:v>
                </c:pt>
                <c:pt idx="78">
                  <c:v>14581.861070000001</c:v>
                </c:pt>
                <c:pt idx="79">
                  <c:v>14580.10514</c:v>
                </c:pt>
                <c:pt idx="80">
                  <c:v>14578.296</c:v>
                </c:pt>
                <c:pt idx="81">
                  <c:v>14576.540069999999</c:v>
                </c:pt>
                <c:pt idx="82">
                  <c:v>14574.78414</c:v>
                </c:pt>
                <c:pt idx="83">
                  <c:v>14572.975</c:v>
                </c:pt>
                <c:pt idx="84">
                  <c:v>14571.219069999999</c:v>
                </c:pt>
                <c:pt idx="85">
                  <c:v>14569.46314</c:v>
                </c:pt>
                <c:pt idx="86">
                  <c:v>14567.654</c:v>
                </c:pt>
                <c:pt idx="87">
                  <c:v>14565.898069999999</c:v>
                </c:pt>
                <c:pt idx="88">
                  <c:v>14564.14214</c:v>
                </c:pt>
                <c:pt idx="89">
                  <c:v>14562</c:v>
                </c:pt>
                <c:pt idx="90">
                  <c:v>14523.526000000002</c:v>
                </c:pt>
                <c:pt idx="91">
                  <c:v>14484.652</c:v>
                </c:pt>
                <c:pt idx="92">
                  <c:v>14444.6</c:v>
                </c:pt>
                <c:pt idx="93">
                  <c:v>14405.726000000001</c:v>
                </c:pt>
                <c:pt idx="94">
                  <c:v>14366.851999999999</c:v>
                </c:pt>
                <c:pt idx="95">
                  <c:v>14326.8</c:v>
                </c:pt>
                <c:pt idx="96">
                  <c:v>14287.926000000001</c:v>
                </c:pt>
                <c:pt idx="97">
                  <c:v>14249.052</c:v>
                </c:pt>
                <c:pt idx="98">
                  <c:v>14209</c:v>
                </c:pt>
                <c:pt idx="99">
                  <c:v>14170.126</c:v>
                </c:pt>
                <c:pt idx="100">
                  <c:v>14131.252</c:v>
                </c:pt>
                <c:pt idx="101">
                  <c:v>14091.2</c:v>
                </c:pt>
                <c:pt idx="102">
                  <c:v>14052.326000000001</c:v>
                </c:pt>
                <c:pt idx="103">
                  <c:v>14013.451999999999</c:v>
                </c:pt>
                <c:pt idx="104">
                  <c:v>13973.4</c:v>
                </c:pt>
                <c:pt idx="105">
                  <c:v>13934.526000000002</c:v>
                </c:pt>
                <c:pt idx="106">
                  <c:v>13920</c:v>
                </c:pt>
                <c:pt idx="107">
                  <c:v>13902.175999999999</c:v>
                </c:pt>
                <c:pt idx="108">
                  <c:v>13872.8</c:v>
                </c:pt>
                <c:pt idx="109">
                  <c:v>13844.288</c:v>
                </c:pt>
                <c:pt idx="110">
                  <c:v>13815.776</c:v>
                </c:pt>
                <c:pt idx="111">
                  <c:v>13786.4</c:v>
                </c:pt>
                <c:pt idx="112">
                  <c:v>13757.888000000001</c:v>
                </c:pt>
                <c:pt idx="113">
                  <c:v>13729.376</c:v>
                </c:pt>
                <c:pt idx="114">
                  <c:v>13671.488000000001</c:v>
                </c:pt>
                <c:pt idx="115">
                  <c:v>13642.976000000001</c:v>
                </c:pt>
                <c:pt idx="116">
                  <c:v>13613.6</c:v>
                </c:pt>
                <c:pt idx="117">
                  <c:v>13585.088</c:v>
                </c:pt>
                <c:pt idx="118">
                  <c:v>13556.576000000001</c:v>
                </c:pt>
                <c:pt idx="119">
                  <c:v>13527.2</c:v>
                </c:pt>
                <c:pt idx="120">
                  <c:v>13498.688</c:v>
                </c:pt>
                <c:pt idx="121">
                  <c:v>13470.175999999999</c:v>
                </c:pt>
                <c:pt idx="122">
                  <c:v>13488</c:v>
                </c:pt>
                <c:pt idx="123">
                  <c:v>13479.572</c:v>
                </c:pt>
                <c:pt idx="124">
                  <c:v>13474.818020000001</c:v>
                </c:pt>
                <c:pt idx="125">
                  <c:v>13470.064039999999</c:v>
                </c:pt>
                <c:pt idx="126">
                  <c:v>13465.165999999999</c:v>
                </c:pt>
                <c:pt idx="127">
                  <c:v>13460.41202</c:v>
                </c:pt>
                <c:pt idx="128">
                  <c:v>13455.65804</c:v>
                </c:pt>
                <c:pt idx="129">
                  <c:v>13450.76</c:v>
                </c:pt>
                <c:pt idx="130">
                  <c:v>13446.006020000001</c:v>
                </c:pt>
                <c:pt idx="131">
                  <c:v>13441.252039999999</c:v>
                </c:pt>
                <c:pt idx="132">
                  <c:v>13436.353999999999</c:v>
                </c:pt>
                <c:pt idx="133">
                  <c:v>13431.60002</c:v>
                </c:pt>
                <c:pt idx="134">
                  <c:v>13426.84604</c:v>
                </c:pt>
                <c:pt idx="135">
                  <c:v>13421.948</c:v>
                </c:pt>
                <c:pt idx="136">
                  <c:v>13417.194020000001</c:v>
                </c:pt>
                <c:pt idx="137">
                  <c:v>13412.440039999999</c:v>
                </c:pt>
                <c:pt idx="138">
                  <c:v>13407.541999999999</c:v>
                </c:pt>
                <c:pt idx="139">
                  <c:v>13402.78802</c:v>
                </c:pt>
                <c:pt idx="140">
                  <c:v>13398.03404</c:v>
                </c:pt>
                <c:pt idx="141">
                  <c:v>13393.136</c:v>
                </c:pt>
                <c:pt idx="142">
                  <c:v>13388.382020000001</c:v>
                </c:pt>
                <c:pt idx="143">
                  <c:v>13385</c:v>
                </c:pt>
                <c:pt idx="144">
                  <c:v>13367.8992</c:v>
                </c:pt>
                <c:pt idx="145">
                  <c:v>13272.4</c:v>
                </c:pt>
                <c:pt idx="146">
                  <c:v>13179.7096</c:v>
                </c:pt>
                <c:pt idx="147">
                  <c:v>13087.019200000001</c:v>
                </c:pt>
                <c:pt idx="148">
                  <c:v>12991.52</c:v>
                </c:pt>
                <c:pt idx="149">
                  <c:v>12898.829600000001</c:v>
                </c:pt>
                <c:pt idx="150">
                  <c:v>12806.1392</c:v>
                </c:pt>
                <c:pt idx="151">
                  <c:v>12710.64</c:v>
                </c:pt>
                <c:pt idx="152">
                  <c:v>12617.9496</c:v>
                </c:pt>
                <c:pt idx="153">
                  <c:v>12525.2592</c:v>
                </c:pt>
                <c:pt idx="154">
                  <c:v>12430</c:v>
                </c:pt>
                <c:pt idx="155">
                  <c:v>12422.31457</c:v>
                </c:pt>
                <c:pt idx="156">
                  <c:v>12414.43714</c:v>
                </c:pt>
                <c:pt idx="157">
                  <c:v>12406.321</c:v>
                </c:pt>
                <c:pt idx="158">
                  <c:v>12406.321</c:v>
                </c:pt>
                <c:pt idx="159">
                  <c:v>12398.443569999999</c:v>
                </c:pt>
                <c:pt idx="160">
                  <c:v>12390.566139999999</c:v>
                </c:pt>
                <c:pt idx="161">
                  <c:v>12382.45</c:v>
                </c:pt>
                <c:pt idx="162">
                  <c:v>12374.57257</c:v>
                </c:pt>
                <c:pt idx="163">
                  <c:v>12366.69514</c:v>
                </c:pt>
                <c:pt idx="164">
                  <c:v>12358.579</c:v>
                </c:pt>
                <c:pt idx="165">
                  <c:v>12356</c:v>
                </c:pt>
                <c:pt idx="166">
                  <c:v>12350.79652</c:v>
                </c:pt>
                <c:pt idx="167">
                  <c:v>12343.749040000001</c:v>
                </c:pt>
                <c:pt idx="168">
                  <c:v>12336.487999999999</c:v>
                </c:pt>
                <c:pt idx="169">
                  <c:v>12329.44052</c:v>
                </c:pt>
                <c:pt idx="170">
                  <c:v>12322.393040000001</c:v>
                </c:pt>
                <c:pt idx="171">
                  <c:v>12315.132</c:v>
                </c:pt>
                <c:pt idx="172">
                  <c:v>12308.08452</c:v>
                </c:pt>
                <c:pt idx="173">
                  <c:v>12301.037039999999</c:v>
                </c:pt>
                <c:pt idx="174">
                  <c:v>12293.776</c:v>
                </c:pt>
                <c:pt idx="175">
                  <c:v>12286.728520000001</c:v>
                </c:pt>
                <c:pt idx="176">
                  <c:v>12279.681039999999</c:v>
                </c:pt>
                <c:pt idx="177">
                  <c:v>12272.42</c:v>
                </c:pt>
                <c:pt idx="178">
                  <c:v>12265.372520000001</c:v>
                </c:pt>
                <c:pt idx="179">
                  <c:v>12258.32504</c:v>
                </c:pt>
                <c:pt idx="180">
                  <c:v>12251.064</c:v>
                </c:pt>
                <c:pt idx="181">
                  <c:v>12244.016519999999</c:v>
                </c:pt>
                <c:pt idx="182">
                  <c:v>12236.96904</c:v>
                </c:pt>
                <c:pt idx="183">
                  <c:v>12230</c:v>
                </c:pt>
                <c:pt idx="184">
                  <c:v>12209.87</c:v>
                </c:pt>
                <c:pt idx="185">
                  <c:v>12189.740000000002</c:v>
                </c:pt>
                <c:pt idx="186">
                  <c:v>12169</c:v>
                </c:pt>
                <c:pt idx="187">
                  <c:v>12148.87</c:v>
                </c:pt>
                <c:pt idx="188">
                  <c:v>12128.740000000002</c:v>
                </c:pt>
                <c:pt idx="189">
                  <c:v>12108</c:v>
                </c:pt>
                <c:pt idx="190">
                  <c:v>12081.309440000001</c:v>
                </c:pt>
                <c:pt idx="191">
                  <c:v>12054.106880000001</c:v>
                </c:pt>
                <c:pt idx="192">
                  <c:v>12026.08</c:v>
                </c:pt>
                <c:pt idx="193">
                  <c:v>11998.87744</c:v>
                </c:pt>
                <c:pt idx="194">
                  <c:v>11971.67488</c:v>
                </c:pt>
                <c:pt idx="195">
                  <c:v>11943.648000000001</c:v>
                </c:pt>
                <c:pt idx="196">
                  <c:v>11916.44544</c:v>
                </c:pt>
                <c:pt idx="197">
                  <c:v>11889.242880000002</c:v>
                </c:pt>
                <c:pt idx="198">
                  <c:v>11861.216</c:v>
                </c:pt>
                <c:pt idx="199">
                  <c:v>11834.013440000001</c:v>
                </c:pt>
                <c:pt idx="200">
                  <c:v>11806.810880000001</c:v>
                </c:pt>
                <c:pt idx="201">
                  <c:v>11778.784</c:v>
                </c:pt>
                <c:pt idx="202">
                  <c:v>11724.37888</c:v>
                </c:pt>
                <c:pt idx="203">
                  <c:v>11696.351999999999</c:v>
                </c:pt>
                <c:pt idx="204">
                  <c:v>11669.149440000001</c:v>
                </c:pt>
                <c:pt idx="205">
                  <c:v>11641.94688</c:v>
                </c:pt>
                <c:pt idx="206">
                  <c:v>11613.92</c:v>
                </c:pt>
                <c:pt idx="207">
                  <c:v>11586.71744</c:v>
                </c:pt>
                <c:pt idx="208">
                  <c:v>11559.514880000001</c:v>
                </c:pt>
                <c:pt idx="209">
                  <c:v>11531.488000000001</c:v>
                </c:pt>
                <c:pt idx="210">
                  <c:v>11504.28544</c:v>
                </c:pt>
                <c:pt idx="211">
                  <c:v>11498</c:v>
                </c:pt>
                <c:pt idx="212">
                  <c:v>11477.082880000002</c:v>
                </c:pt>
                <c:pt idx="213">
                  <c:v>11449.056</c:v>
                </c:pt>
              </c:numCache>
            </c:numRef>
          </c:xVal>
          <c:yVal>
            <c:numRef>
              <c:f>'Chau6iso-new-chrono-2010'!$J$2:$J$215</c:f>
              <c:numCache>
                <c:formatCode>General</c:formatCode>
                <c:ptCount val="214"/>
                <c:pt idx="0">
                  <c:v>-2.87263051</c:v>
                </c:pt>
                <c:pt idx="1">
                  <c:v>-2.7724737099999999</c:v>
                </c:pt>
                <c:pt idx="2">
                  <c:v>-1.4885340899999999</c:v>
                </c:pt>
                <c:pt idx="3">
                  <c:v>-2.65555751</c:v>
                </c:pt>
                <c:pt idx="4">
                  <c:v>-0.75621050000000001</c:v>
                </c:pt>
                <c:pt idx="5">
                  <c:v>-1.8211756299999999</c:v>
                </c:pt>
                <c:pt idx="6">
                  <c:v>-4.6278411500000001</c:v>
                </c:pt>
                <c:pt idx="7">
                  <c:v>-2.67638585</c:v>
                </c:pt>
                <c:pt idx="8">
                  <c:v>-1.8405421</c:v>
                </c:pt>
                <c:pt idx="9">
                  <c:v>-6.1278004900000003</c:v>
                </c:pt>
                <c:pt idx="10">
                  <c:v>-5.8849466599999998</c:v>
                </c:pt>
                <c:pt idx="11">
                  <c:v>-2.8994530200000002</c:v>
                </c:pt>
                <c:pt idx="12" formatCode="0.0000">
                  <c:v>-4.7588464950000002</c:v>
                </c:pt>
                <c:pt idx="13">
                  <c:v>-6.6182399700000003</c:v>
                </c:pt>
                <c:pt idx="14">
                  <c:v>-6.2973654000000003</c:v>
                </c:pt>
                <c:pt idx="15">
                  <c:v>-4.8764234999999996</c:v>
                </c:pt>
                <c:pt idx="16">
                  <c:v>-5.9035102699999999</c:v>
                </c:pt>
                <c:pt idx="17">
                  <c:v>-3.3631155499999998</c:v>
                </c:pt>
                <c:pt idx="18">
                  <c:v>-5.7665329469851585</c:v>
                </c:pt>
                <c:pt idx="19">
                  <c:v>-5.2208358300000004</c:v>
                </c:pt>
                <c:pt idx="20">
                  <c:v>-5.6843006000000003</c:v>
                </c:pt>
                <c:pt idx="21">
                  <c:v>-3.4639936800000002</c:v>
                </c:pt>
                <c:pt idx="22">
                  <c:v>-4.9293996199999999</c:v>
                </c:pt>
                <c:pt idx="23">
                  <c:v>-1.66202622</c:v>
                </c:pt>
                <c:pt idx="24">
                  <c:v>-1.8344824200000001</c:v>
                </c:pt>
                <c:pt idx="25">
                  <c:v>-3.967457</c:v>
                </c:pt>
                <c:pt idx="26">
                  <c:v>-3.3236468700000001</c:v>
                </c:pt>
                <c:pt idx="27">
                  <c:v>-2.66928513</c:v>
                </c:pt>
                <c:pt idx="28">
                  <c:v>-6.2581681500000004</c:v>
                </c:pt>
                <c:pt idx="29" formatCode="0.0000">
                  <c:v>-5.8570834500000002</c:v>
                </c:pt>
                <c:pt idx="30">
                  <c:v>-5.45599875</c:v>
                </c:pt>
                <c:pt idx="31">
                  <c:v>-5.49845878</c:v>
                </c:pt>
                <c:pt idx="32">
                  <c:v>-4.6065642499999999</c:v>
                </c:pt>
                <c:pt idx="33">
                  <c:v>-1.8817602600000001</c:v>
                </c:pt>
                <c:pt idx="34">
                  <c:v>-3.67520018</c:v>
                </c:pt>
                <c:pt idx="35">
                  <c:v>-4.8110155099999998</c:v>
                </c:pt>
                <c:pt idx="36">
                  <c:v>-5.1380980599100941</c:v>
                </c:pt>
                <c:pt idx="37">
                  <c:v>-5.3560497396520361</c:v>
                </c:pt>
                <c:pt idx="38">
                  <c:v>-4.1529594699999999</c:v>
                </c:pt>
                <c:pt idx="39">
                  <c:v>-5.2408400556098478</c:v>
                </c:pt>
                <c:pt idx="40">
                  <c:v>-5.3650825363855761</c:v>
                </c:pt>
                <c:pt idx="41">
                  <c:v>-5.7499583200000002</c:v>
                </c:pt>
                <c:pt idx="42">
                  <c:v>-5.8475186427823695</c:v>
                </c:pt>
                <c:pt idx="43" formatCode="0.0000">
                  <c:v>-6.2320700341379034</c:v>
                </c:pt>
                <c:pt idx="44">
                  <c:v>-6.6166214254934363</c:v>
                </c:pt>
                <c:pt idx="45">
                  <c:v>-6.6166214254934363</c:v>
                </c:pt>
                <c:pt idx="47">
                  <c:v>-5.1418000138166127</c:v>
                </c:pt>
                <c:pt idx="48">
                  <c:v>-5.1418000138166127</c:v>
                </c:pt>
                <c:pt idx="49" formatCode="0.0000">
                  <c:v>-5.6320524469083058</c:v>
                </c:pt>
                <c:pt idx="50">
                  <c:v>-6.1223048799999997</c:v>
                </c:pt>
                <c:pt idx="51">
                  <c:v>-7.1269172247985617</c:v>
                </c:pt>
                <c:pt idx="52">
                  <c:v>-6.6270871998487104</c:v>
                </c:pt>
                <c:pt idx="53">
                  <c:v>-7.1609450600000004</c:v>
                </c:pt>
                <c:pt idx="54" formatCode="0.0000">
                  <c:v>-7.1039505199999997</c:v>
                </c:pt>
                <c:pt idx="55">
                  <c:v>-7.0469559799999999</c:v>
                </c:pt>
                <c:pt idx="56">
                  <c:v>-6.9677832821082939</c:v>
                </c:pt>
                <c:pt idx="57" formatCode="0.0000">
                  <c:v>-7.0790257210541467</c:v>
                </c:pt>
                <c:pt idx="58">
                  <c:v>-7.1902681599999996</c:v>
                </c:pt>
                <c:pt idx="59">
                  <c:v>-7.0363163160549869</c:v>
                </c:pt>
                <c:pt idx="60">
                  <c:v>-6.9221483804854627</c:v>
                </c:pt>
                <c:pt idx="61">
                  <c:v>-6.7720522299999999</c:v>
                </c:pt>
                <c:pt idx="62">
                  <c:v>-6.940980592303406</c:v>
                </c:pt>
                <c:pt idx="63">
                  <c:v>-7.3049139888959376</c:v>
                </c:pt>
                <c:pt idx="64">
                  <c:v>-7.3361384100000002</c:v>
                </c:pt>
                <c:pt idx="65">
                  <c:v>-6.9821832814075604</c:v>
                </c:pt>
                <c:pt idx="66">
                  <c:v>-7.2790648403433291</c:v>
                </c:pt>
                <c:pt idx="67">
                  <c:v>-7.32164255</c:v>
                </c:pt>
                <c:pt idx="68">
                  <c:v>-7.2148350827872054</c:v>
                </c:pt>
                <c:pt idx="69">
                  <c:v>-7.3940851362589859</c:v>
                </c:pt>
                <c:pt idx="70">
                  <c:v>-6.8850379300000002</c:v>
                </c:pt>
                <c:pt idx="71">
                  <c:v>-7.0375994604433778</c:v>
                </c:pt>
                <c:pt idx="72" formatCode="0.0000">
                  <c:v>-7.0676092991247543</c:v>
                </c:pt>
                <c:pt idx="73">
                  <c:v>-7.0976191378061309</c:v>
                </c:pt>
                <c:pt idx="74">
                  <c:v>-7.1114308900000003</c:v>
                </c:pt>
                <c:pt idx="75">
                  <c:v>-7.0446267284985957</c:v>
                </c:pt>
                <c:pt idx="76">
                  <c:v>-7.0128609575686021</c:v>
                </c:pt>
                <c:pt idx="77">
                  <c:v>-7.08325358</c:v>
                </c:pt>
                <c:pt idx="78">
                  <c:v>-6.5808432502336442</c:v>
                </c:pt>
                <c:pt idx="79">
                  <c:v>-6.6236449969494045</c:v>
                </c:pt>
                <c:pt idx="80">
                  <c:v>-7.5531788999999998</c:v>
                </c:pt>
                <c:pt idx="81">
                  <c:v>-7.0842533386704885</c:v>
                </c:pt>
                <c:pt idx="82">
                  <c:v>-6.173159536117879</c:v>
                </c:pt>
                <c:pt idx="83">
                  <c:v>-6.2620111400000003</c:v>
                </c:pt>
                <c:pt idx="84">
                  <c:v>-6.4570518344554406</c:v>
                </c:pt>
                <c:pt idx="85">
                  <c:v>-6.2135220183597673</c:v>
                </c:pt>
                <c:pt idx="86">
                  <c:v>-7.4179244899999999</c:v>
                </c:pt>
                <c:pt idx="87">
                  <c:v>-6.3257234239544946</c:v>
                </c:pt>
                <c:pt idx="88">
                  <c:v>-6.0691937621753027</c:v>
                </c:pt>
                <c:pt idx="89">
                  <c:v>-6.1403649900000001</c:v>
                </c:pt>
                <c:pt idx="90">
                  <c:v>-6.0734466652391443</c:v>
                </c:pt>
                <c:pt idx="91">
                  <c:v>-6.3991577630014325</c:v>
                </c:pt>
                <c:pt idx="92">
                  <c:v>-6.2218133499999997</c:v>
                </c:pt>
                <c:pt idx="93">
                  <c:v>-6.5140775164492393</c:v>
                </c:pt>
                <c:pt idx="94">
                  <c:v>-5.4909094386978348</c:v>
                </c:pt>
                <c:pt idx="95">
                  <c:v>-6.8694482499999996</c:v>
                </c:pt>
                <c:pt idx="96">
                  <c:v>-7.1783097983311812</c:v>
                </c:pt>
                <c:pt idx="97">
                  <c:v>-7.4752147752897384</c:v>
                </c:pt>
                <c:pt idx="98">
                  <c:v>-7.78632086</c:v>
                </c:pt>
                <c:pt idx="99">
                  <c:v>-7.0362803396844331</c:v>
                </c:pt>
                <c:pt idx="100">
                  <c:v>-7.6233617993700884</c:v>
                </c:pt>
                <c:pt idx="101">
                  <c:v>-7.9752925699999997</c:v>
                </c:pt>
                <c:pt idx="102">
                  <c:v>-7.1858598020089799</c:v>
                </c:pt>
                <c:pt idx="103">
                  <c:v>-7.1240003933225413</c:v>
                </c:pt>
                <c:pt idx="104">
                  <c:v>-7.6074629600000003</c:v>
                </c:pt>
                <c:pt idx="105">
                  <c:v>-7.572988563010929</c:v>
                </c:pt>
                <c:pt idx="106" formatCode="0.0000">
                  <c:v>-7.3167702346073309</c:v>
                </c:pt>
                <c:pt idx="107">
                  <c:v>-7.0605519062037327</c:v>
                </c:pt>
                <c:pt idx="108">
                  <c:v>-6.9125786600000003</c:v>
                </c:pt>
                <c:pt idx="109">
                  <c:v>-6.3197463261439744</c:v>
                </c:pt>
                <c:pt idx="110">
                  <c:v>-6.4785010397094496</c:v>
                </c:pt>
                <c:pt idx="111">
                  <c:v>-6.94270839</c:v>
                </c:pt>
                <c:pt idx="112">
                  <c:v>-7.1595092944523184</c:v>
                </c:pt>
                <c:pt idx="113">
                  <c:v>-7.0724031602284967</c:v>
                </c:pt>
                <c:pt idx="114">
                  <c:v>-7.4719324074232354</c:v>
                </c:pt>
                <c:pt idx="115">
                  <c:v>-7.7141091539135864</c:v>
                </c:pt>
                <c:pt idx="116">
                  <c:v>-7.2290062500000003</c:v>
                </c:pt>
                <c:pt idx="117">
                  <c:v>-7.2854730413107465</c:v>
                </c:pt>
                <c:pt idx="118">
                  <c:v>-7.1464557880887103</c:v>
                </c:pt>
                <c:pt idx="119">
                  <c:v>-7.5370265099999996</c:v>
                </c:pt>
                <c:pt idx="120">
                  <c:v>-7.1756690307722728</c:v>
                </c:pt>
                <c:pt idx="121">
                  <c:v>-7.739957730083697</c:v>
                </c:pt>
                <c:pt idx="122" formatCode="0.0000">
                  <c:v>-7.5581694500418486</c:v>
                </c:pt>
                <c:pt idx="123">
                  <c:v>-7.3763811700000002</c:v>
                </c:pt>
                <c:pt idx="124">
                  <c:v>-7.0888086304049924</c:v>
                </c:pt>
                <c:pt idx="125">
                  <c:v>-7.6567034030013108</c:v>
                </c:pt>
                <c:pt idx="126">
                  <c:v>-7.28293591</c:v>
                </c:pt>
                <c:pt idx="127">
                  <c:v>-7.4055698713301172</c:v>
                </c:pt>
                <c:pt idx="128">
                  <c:v>-7.1775322243030661</c:v>
                </c:pt>
                <c:pt idx="129">
                  <c:v>-7.3702071399999998</c:v>
                </c:pt>
                <c:pt idx="130">
                  <c:v>-7.6119420284627868</c:v>
                </c:pt>
                <c:pt idx="131">
                  <c:v>-7.2647987364819873</c:v>
                </c:pt>
                <c:pt idx="132">
                  <c:v>-7.3284422899999999</c:v>
                </c:pt>
                <c:pt idx="133">
                  <c:v>-7.4226863779726564</c:v>
                </c:pt>
                <c:pt idx="134">
                  <c:v>-7.4794188979323497</c:v>
                </c:pt>
                <c:pt idx="135">
                  <c:v>-7.5453956399999997</c:v>
                </c:pt>
                <c:pt idx="136">
                  <c:v>-7.6537354718584076</c:v>
                </c:pt>
                <c:pt idx="137">
                  <c:v>-7.6990037742284638</c:v>
                </c:pt>
                <c:pt idx="138">
                  <c:v>-7.8683516999999998</c:v>
                </c:pt>
                <c:pt idx="139">
                  <c:v>-7.7878248595864203</c:v>
                </c:pt>
                <c:pt idx="140">
                  <c:v>-7.8901216201975952</c:v>
                </c:pt>
                <c:pt idx="141">
                  <c:v>-7.7628183899999996</c:v>
                </c:pt>
                <c:pt idx="142">
                  <c:v>-7.9881100096442772</c:v>
                </c:pt>
                <c:pt idx="143" formatCode="0.0000">
                  <c:v>-8.0345961572455096</c:v>
                </c:pt>
                <c:pt idx="144">
                  <c:v>-8.0810823048467402</c:v>
                </c:pt>
                <c:pt idx="145">
                  <c:v>-8.0712097000000007</c:v>
                </c:pt>
                <c:pt idx="146">
                  <c:v>-8.198547684737937</c:v>
                </c:pt>
                <c:pt idx="147">
                  <c:v>-8.1941323180253622</c:v>
                </c:pt>
                <c:pt idx="148">
                  <c:v>-7.8010137999999998</c:v>
                </c:pt>
                <c:pt idx="149">
                  <c:v>-8.169338127766224</c:v>
                </c:pt>
                <c:pt idx="150">
                  <c:v>-8.2744761385889927</c:v>
                </c:pt>
                <c:pt idx="151">
                  <c:v>-7.9076385299999998</c:v>
                </c:pt>
                <c:pt idx="152">
                  <c:v>-6.9136075734409772</c:v>
                </c:pt>
                <c:pt idx="153">
                  <c:v>-6.5949467377787432</c:v>
                </c:pt>
                <c:pt idx="154">
                  <c:v>-5.98</c:v>
                </c:pt>
                <c:pt idx="155">
                  <c:v>-5.6840621096586492</c:v>
                </c:pt>
                <c:pt idx="156">
                  <c:v>-5.6825668716646627</c:v>
                </c:pt>
                <c:pt idx="157">
                  <c:v>-5.93767742</c:v>
                </c:pt>
                <c:pt idx="158">
                  <c:v>-5.7832384470895022</c:v>
                </c:pt>
                <c:pt idx="159">
                  <c:v>-6.3006521493599905</c:v>
                </c:pt>
                <c:pt idx="160">
                  <c:v>-5.9051904446108159</c:v>
                </c:pt>
                <c:pt idx="161">
                  <c:v>-6.0250623000000001</c:v>
                </c:pt>
                <c:pt idx="162">
                  <c:v>-6.6364113694428291</c:v>
                </c:pt>
                <c:pt idx="163">
                  <c:v>-6.5581586622371537</c:v>
                </c:pt>
                <c:pt idx="164">
                  <c:v>-6.4522865400000002</c:v>
                </c:pt>
                <c:pt idx="165" formatCode="0.0000">
                  <c:v>-6.5621725465747893</c:v>
                </c:pt>
                <c:pt idx="166">
                  <c:v>-6.6720585531495784</c:v>
                </c:pt>
                <c:pt idx="167">
                  <c:v>-6.4744292233165597</c:v>
                </c:pt>
                <c:pt idx="168">
                  <c:v>-6.5231607499999997</c:v>
                </c:pt>
                <c:pt idx="169">
                  <c:v>-6.0315338574547352</c:v>
                </c:pt>
                <c:pt idx="170">
                  <c:v>-6.7173716076434919</c:v>
                </c:pt>
                <c:pt idx="171">
                  <c:v>-5.8943664599999996</c:v>
                </c:pt>
                <c:pt idx="172">
                  <c:v>-5.6595330053915092</c:v>
                </c:pt>
                <c:pt idx="173">
                  <c:v>-5.8754495267627043</c:v>
                </c:pt>
                <c:pt idx="174">
                  <c:v>-5.4883361099999997</c:v>
                </c:pt>
                <c:pt idx="175">
                  <c:v>-6.3919560959652362</c:v>
                </c:pt>
                <c:pt idx="176">
                  <c:v>-6.3015130265338923</c:v>
                </c:pt>
                <c:pt idx="177">
                  <c:v>-6.31590483</c:v>
                </c:pt>
                <c:pt idx="178">
                  <c:v>-6.3480675459356064</c:v>
                </c:pt>
                <c:pt idx="179">
                  <c:v>-6.3490441635777115</c:v>
                </c:pt>
                <c:pt idx="180">
                  <c:v>-6.5164937399999996</c:v>
                </c:pt>
                <c:pt idx="181">
                  <c:v>-7.4188886088277988</c:v>
                </c:pt>
                <c:pt idx="182">
                  <c:v>-6.686898819381943</c:v>
                </c:pt>
                <c:pt idx="183">
                  <c:v>-6.3155945300000003</c:v>
                </c:pt>
                <c:pt idx="184">
                  <c:v>-6.3541958391933955</c:v>
                </c:pt>
                <c:pt idx="185">
                  <c:v>-7.2410241914159954</c:v>
                </c:pt>
                <c:pt idx="186">
                  <c:v>-7.1400410900000004</c:v>
                </c:pt>
                <c:pt idx="187">
                  <c:v>-7.2634198965716781</c:v>
                </c:pt>
                <c:pt idx="188">
                  <c:v>-7.5325604904405576</c:v>
                </c:pt>
                <c:pt idx="189">
                  <c:v>-7.4986220100000001</c:v>
                </c:pt>
                <c:pt idx="190">
                  <c:v>-7.3058905841423352</c:v>
                </c:pt>
                <c:pt idx="191">
                  <c:v>-7.6214856847562791</c:v>
                </c:pt>
                <c:pt idx="192">
                  <c:v>-7.4667431799999999</c:v>
                </c:pt>
                <c:pt idx="193">
                  <c:v>-7.3680792074096022</c:v>
                </c:pt>
                <c:pt idx="194">
                  <c:v>-7.5705489929536416</c:v>
                </c:pt>
                <c:pt idx="195">
                  <c:v>-7.39060557</c:v>
                </c:pt>
                <c:pt idx="196">
                  <c:v>-7.6549122121295587</c:v>
                </c:pt>
                <c:pt idx="197">
                  <c:v>-8.0020994491955726</c:v>
                </c:pt>
                <c:pt idx="198">
                  <c:v>-8.1242196300000007</c:v>
                </c:pt>
                <c:pt idx="199">
                  <c:v>-7.5815685723730377</c:v>
                </c:pt>
                <c:pt idx="200">
                  <c:v>-6.7993294132384614</c:v>
                </c:pt>
                <c:pt idx="201">
                  <c:v>-7.00775389</c:v>
                </c:pt>
                <c:pt idx="202">
                  <c:v>-7.3709317622613897</c:v>
                </c:pt>
                <c:pt idx="203">
                  <c:v>-7.8129255400000002</c:v>
                </c:pt>
                <c:pt idx="204">
                  <c:v>-7.1795485653477504</c:v>
                </c:pt>
                <c:pt idx="205">
                  <c:v>-7.5221130047425326</c:v>
                </c:pt>
                <c:pt idx="206">
                  <c:v>-8.4028149600000006</c:v>
                </c:pt>
                <c:pt idx="207">
                  <c:v>-8.2730499824616626</c:v>
                </c:pt>
                <c:pt idx="208">
                  <c:v>-7.9101959394579353</c:v>
                </c:pt>
                <c:pt idx="209">
                  <c:v>-8.0048308800000001</c:v>
                </c:pt>
                <c:pt idx="210">
                  <c:v>-7.7663787372659048</c:v>
                </c:pt>
                <c:pt idx="211" formatCode="0.0000">
                  <c:v>-7.704743704628001</c:v>
                </c:pt>
                <c:pt idx="212">
                  <c:v>-7.643108671990098</c:v>
                </c:pt>
                <c:pt idx="213">
                  <c:v>-8.3492814400000004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79-4735-9558-2D9AB0BA299B}"/>
            </c:ext>
          </c:extLst>
        </c:ser>
        <c:ser>
          <c:idx val="5"/>
          <c:order val="5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vil11iso!$E$2:$E$94</c:f>
              <c:numCache>
                <c:formatCode>0</c:formatCode>
                <c:ptCount val="93"/>
                <c:pt idx="0">
                  <c:v>15925</c:v>
                </c:pt>
                <c:pt idx="1">
                  <c:v>15795.958000000001</c:v>
                </c:pt>
                <c:pt idx="2">
                  <c:v>15602.395</c:v>
                </c:pt>
                <c:pt idx="3">
                  <c:v>15408.832</c:v>
                </c:pt>
                <c:pt idx="4">
                  <c:v>15280</c:v>
                </c:pt>
                <c:pt idx="5">
                  <c:v>15126.862499999999</c:v>
                </c:pt>
                <c:pt idx="6">
                  <c:v>14973.434999999999</c:v>
                </c:pt>
                <c:pt idx="7">
                  <c:v>14789.322</c:v>
                </c:pt>
                <c:pt idx="8">
                  <c:v>14666.58</c:v>
                </c:pt>
                <c:pt idx="9">
                  <c:v>14513.1525</c:v>
                </c:pt>
                <c:pt idx="10">
                  <c:v>14359.725</c:v>
                </c:pt>
                <c:pt idx="11">
                  <c:v>14206</c:v>
                </c:pt>
                <c:pt idx="12">
                  <c:v>14086.58</c:v>
                </c:pt>
                <c:pt idx="13">
                  <c:v>13943.438</c:v>
                </c:pt>
                <c:pt idx="14">
                  <c:v>13848.01</c:v>
                </c:pt>
                <c:pt idx="15">
                  <c:v>13728.725</c:v>
                </c:pt>
                <c:pt idx="16">
                  <c:v>13609.44</c:v>
                </c:pt>
                <c:pt idx="17">
                  <c:v>13490.155000000001</c:v>
                </c:pt>
                <c:pt idx="18">
                  <c:v>13371</c:v>
                </c:pt>
                <c:pt idx="19">
                  <c:v>13287.915000000001</c:v>
                </c:pt>
                <c:pt idx="20">
                  <c:v>13204.7</c:v>
                </c:pt>
                <c:pt idx="21">
                  <c:v>13138</c:v>
                </c:pt>
                <c:pt idx="22">
                  <c:v>13137.96</c:v>
                </c:pt>
                <c:pt idx="23">
                  <c:v>12644.4</c:v>
                </c:pt>
                <c:pt idx="24">
                  <c:v>12447</c:v>
                </c:pt>
                <c:pt idx="25">
                  <c:v>12279.25</c:v>
                </c:pt>
                <c:pt idx="26">
                  <c:v>12214.6</c:v>
                </c:pt>
                <c:pt idx="27">
                  <c:v>11956</c:v>
                </c:pt>
                <c:pt idx="28">
                  <c:v>11891</c:v>
                </c:pt>
                <c:pt idx="30">
                  <c:v>11218</c:v>
                </c:pt>
                <c:pt idx="31">
                  <c:v>10847.050000000001</c:v>
                </c:pt>
                <c:pt idx="32">
                  <c:v>10476.475</c:v>
                </c:pt>
                <c:pt idx="33">
                  <c:v>10299</c:v>
                </c:pt>
                <c:pt idx="34">
                  <c:v>10105.9</c:v>
                </c:pt>
                <c:pt idx="35">
                  <c:v>9957.67</c:v>
                </c:pt>
                <c:pt idx="37">
                  <c:v>9975.4664300000004</c:v>
                </c:pt>
                <c:pt idx="38">
                  <c:v>9974.1664249999994</c:v>
                </c:pt>
                <c:pt idx="39">
                  <c:v>9971.9997500000009</c:v>
                </c:pt>
                <c:pt idx="40">
                  <c:v>9970</c:v>
                </c:pt>
                <c:pt idx="41">
                  <c:v>9967.6664000000001</c:v>
                </c:pt>
                <c:pt idx="42">
                  <c:v>9965.4997249999997</c:v>
                </c:pt>
                <c:pt idx="43">
                  <c:v>9963.3330499999993</c:v>
                </c:pt>
                <c:pt idx="44">
                  <c:v>9961.1663750000007</c:v>
                </c:pt>
                <c:pt idx="45">
                  <c:v>9958.9997000000003</c:v>
                </c:pt>
                <c:pt idx="46">
                  <c:v>9957</c:v>
                </c:pt>
                <c:pt idx="47">
                  <c:v>9909.1350000000002</c:v>
                </c:pt>
                <c:pt idx="48">
                  <c:v>9861.2175000000007</c:v>
                </c:pt>
                <c:pt idx="49">
                  <c:v>9813.2999999999993</c:v>
                </c:pt>
                <c:pt idx="50">
                  <c:v>9774.9660000000003</c:v>
                </c:pt>
                <c:pt idx="51">
                  <c:v>9727</c:v>
                </c:pt>
                <c:pt idx="52">
                  <c:v>9717.4650000000001</c:v>
                </c:pt>
                <c:pt idx="53">
                  <c:v>9698.2980000000007</c:v>
                </c:pt>
                <c:pt idx="55">
                  <c:v>8608.8279999999995</c:v>
                </c:pt>
                <c:pt idx="56">
                  <c:v>8603</c:v>
                </c:pt>
                <c:pt idx="57">
                  <c:v>8597.18</c:v>
                </c:pt>
                <c:pt idx="58">
                  <c:v>8582.6200000000008</c:v>
                </c:pt>
                <c:pt idx="59">
                  <c:v>8568.06</c:v>
                </c:pt>
                <c:pt idx="60">
                  <c:v>8560.7800000000007</c:v>
                </c:pt>
                <c:pt idx="61">
                  <c:v>8553.5</c:v>
                </c:pt>
                <c:pt idx="62">
                  <c:v>8538.94</c:v>
                </c:pt>
                <c:pt idx="63">
                  <c:v>8524.3799999999992</c:v>
                </c:pt>
                <c:pt idx="64">
                  <c:v>8509.82</c:v>
                </c:pt>
                <c:pt idx="65">
                  <c:v>8495.26</c:v>
                </c:pt>
                <c:pt idx="66">
                  <c:v>8480.7000000000007</c:v>
                </c:pt>
                <c:pt idx="67">
                  <c:v>8466.14</c:v>
                </c:pt>
                <c:pt idx="68">
                  <c:v>8451.58</c:v>
                </c:pt>
                <c:pt idx="69">
                  <c:v>8437.02</c:v>
                </c:pt>
                <c:pt idx="70">
                  <c:v>8422.4599999999991</c:v>
                </c:pt>
                <c:pt idx="71">
                  <c:v>8421</c:v>
                </c:pt>
                <c:pt idx="72">
                  <c:v>8135.3000000000011</c:v>
                </c:pt>
                <c:pt idx="73">
                  <c:v>7818.48</c:v>
                </c:pt>
                <c:pt idx="74">
                  <c:v>7501.66</c:v>
                </c:pt>
                <c:pt idx="75">
                  <c:v>7184.84</c:v>
                </c:pt>
                <c:pt idx="76">
                  <c:v>7027</c:v>
                </c:pt>
                <c:pt idx="77">
                  <c:v>6927.01</c:v>
                </c:pt>
                <c:pt idx="78">
                  <c:v>6807.3639999999996</c:v>
                </c:pt>
                <c:pt idx="79">
                  <c:v>6727.6</c:v>
                </c:pt>
                <c:pt idx="81">
                  <c:v>6727.6</c:v>
                </c:pt>
                <c:pt idx="82">
                  <c:v>6528.1900000000005</c:v>
                </c:pt>
                <c:pt idx="83">
                  <c:v>6328.7800000000007</c:v>
                </c:pt>
                <c:pt idx="84">
                  <c:v>6129.3700000000008</c:v>
                </c:pt>
                <c:pt idx="85">
                  <c:v>5989.7829999999994</c:v>
                </c:pt>
                <c:pt idx="86">
                  <c:v>5969.8420000000006</c:v>
                </c:pt>
                <c:pt idx="88">
                  <c:v>5969.8420000000006</c:v>
                </c:pt>
                <c:pt idx="89">
                  <c:v>5910.0190000000002</c:v>
                </c:pt>
                <c:pt idx="90">
                  <c:v>5671</c:v>
                </c:pt>
                <c:pt idx="91">
                  <c:v>5531.1399999999994</c:v>
                </c:pt>
                <c:pt idx="92">
                  <c:v>5411.4940000000006</c:v>
                </c:pt>
              </c:numCache>
            </c:numRef>
          </c:xVal>
          <c:yVal>
            <c:numRef>
              <c:f>vil11iso!$J$2:$J$94</c:f>
              <c:numCache>
                <c:formatCode>0.00</c:formatCode>
                <c:ptCount val="93"/>
                <c:pt idx="0">
                  <c:v>-4.1634484968751018</c:v>
                </c:pt>
                <c:pt idx="1">
                  <c:v>-4.2712912398563656</c:v>
                </c:pt>
                <c:pt idx="2">
                  <c:v>-4.2130979837322471</c:v>
                </c:pt>
                <c:pt idx="3">
                  <c:v>-4.3254400398073525</c:v>
                </c:pt>
                <c:pt idx="4">
                  <c:v>-4.3751841589079863</c:v>
                </c:pt>
                <c:pt idx="5">
                  <c:v>-4.4467622580140738</c:v>
                </c:pt>
                <c:pt idx="6">
                  <c:v>-4.6715774628034108</c:v>
                </c:pt>
                <c:pt idx="7">
                  <c:v>-4.2379999280912166</c:v>
                </c:pt>
                <c:pt idx="8">
                  <c:v>-4.2310161185205963</c:v>
                </c:pt>
                <c:pt idx="9">
                  <c:v>-4.5487545465489294</c:v>
                </c:pt>
                <c:pt idx="10">
                  <c:v>-4.1622260396995348</c:v>
                </c:pt>
                <c:pt idx="11">
                  <c:v>-4.0218489749616122</c:v>
                </c:pt>
                <c:pt idx="12">
                  <c:v>-4.0002871297537137</c:v>
                </c:pt>
                <c:pt idx="13">
                  <c:v>-4.433799473098972</c:v>
                </c:pt>
                <c:pt idx="14">
                  <c:v>-4.4202749724831403</c:v>
                </c:pt>
                <c:pt idx="15">
                  <c:v>-4.1984715414797567</c:v>
                </c:pt>
                <c:pt idx="16">
                  <c:v>-4.1975782123054977</c:v>
                </c:pt>
                <c:pt idx="17">
                  <c:v>-3.9045060234879094</c:v>
                </c:pt>
                <c:pt idx="18">
                  <c:v>-3.9180204133900109</c:v>
                </c:pt>
                <c:pt idx="19">
                  <c:v>-3.8856701223273387</c:v>
                </c:pt>
                <c:pt idx="20">
                  <c:v>-3.9328872559018557</c:v>
                </c:pt>
                <c:pt idx="21">
                  <c:v>-3.9451492985764571</c:v>
                </c:pt>
                <c:pt idx="22">
                  <c:v>-3.9451492985764571</c:v>
                </c:pt>
                <c:pt idx="23">
                  <c:v>-4.0972276135227688</c:v>
                </c:pt>
                <c:pt idx="24">
                  <c:v>-4.2059514857560787</c:v>
                </c:pt>
                <c:pt idx="25">
                  <c:v>-4.3146753579893886</c:v>
                </c:pt>
                <c:pt idx="26">
                  <c:v>-4.3939190899923162</c:v>
                </c:pt>
                <c:pt idx="27">
                  <c:v>-4.4731628219952437</c:v>
                </c:pt>
                <c:pt idx="28">
                  <c:v>-4.4731628219952437</c:v>
                </c:pt>
                <c:pt idx="30">
                  <c:v>-4.7711205155593959</c:v>
                </c:pt>
                <c:pt idx="31">
                  <c:v>-3.6097952487025378</c:v>
                </c:pt>
                <c:pt idx="32">
                  <c:v>-4.1318657052523786</c:v>
                </c:pt>
                <c:pt idx="33">
                  <c:v>-4.0735921375714499</c:v>
                </c:pt>
                <c:pt idx="34">
                  <c:v>-4.0153185698905212</c:v>
                </c:pt>
                <c:pt idx="35">
                  <c:v>-4.0153185698905212</c:v>
                </c:pt>
                <c:pt idx="37">
                  <c:v>-3.9807596679825714</c:v>
                </c:pt>
                <c:pt idx="38">
                  <c:v>-3.9807596679825714</c:v>
                </c:pt>
                <c:pt idx="39">
                  <c:v>-4.2575125559755884</c:v>
                </c:pt>
                <c:pt idx="40">
                  <c:v>-4.2596191986042822</c:v>
                </c:pt>
                <c:pt idx="41">
                  <c:v>-4.278010527332853</c:v>
                </c:pt>
                <c:pt idx="42">
                  <c:v>-4.0797614478530528</c:v>
                </c:pt>
                <c:pt idx="43">
                  <c:v>-4.3591432046041474</c:v>
                </c:pt>
                <c:pt idx="44">
                  <c:v>-4.2469974843362248</c:v>
                </c:pt>
                <c:pt idx="45">
                  <c:v>-4.4340295905414484</c:v>
                </c:pt>
                <c:pt idx="46">
                  <c:v>-4.5562932321764613</c:v>
                </c:pt>
                <c:pt idx="47">
                  <c:v>-4.3592035864216507</c:v>
                </c:pt>
                <c:pt idx="48">
                  <c:v>-4.3566350867129575</c:v>
                </c:pt>
                <c:pt idx="49">
                  <c:v>-4.2191916248249521</c:v>
                </c:pt>
                <c:pt idx="50">
                  <c:v>-4.3874644766114983</c:v>
                </c:pt>
                <c:pt idx="51">
                  <c:v>-4.4379205315239592</c:v>
                </c:pt>
                <c:pt idx="52">
                  <c:v>-4.48837658643642</c:v>
                </c:pt>
                <c:pt idx="53">
                  <c:v>-4.48837658643642</c:v>
                </c:pt>
                <c:pt idx="55">
                  <c:v>-4.4333514461891887</c:v>
                </c:pt>
                <c:pt idx="56">
                  <c:v>-4.4333514461891887</c:v>
                </c:pt>
                <c:pt idx="57">
                  <c:v>-4.4333514461891887</c:v>
                </c:pt>
                <c:pt idx="58">
                  <c:v>-4.6414306508500669</c:v>
                </c:pt>
                <c:pt idx="59">
                  <c:v>-4.5370098364450868</c:v>
                </c:pt>
                <c:pt idx="60">
                  <c:v>-4.5532072867478686</c:v>
                </c:pt>
                <c:pt idx="61">
                  <c:v>-4.5694047370506494</c:v>
                </c:pt>
                <c:pt idx="62">
                  <c:v>-4.7208699665271316</c:v>
                </c:pt>
                <c:pt idx="63">
                  <c:v>-4.9378342371104749</c:v>
                </c:pt>
                <c:pt idx="64">
                  <c:v>-5.0164279580032058</c:v>
                </c:pt>
                <c:pt idx="65">
                  <c:v>-4.7798421066812056</c:v>
                </c:pt>
                <c:pt idx="66">
                  <c:v>-4.687798833458114</c:v>
                </c:pt>
                <c:pt idx="67">
                  <c:v>-4.7879460299010592</c:v>
                </c:pt>
                <c:pt idx="68">
                  <c:v>-4.7132384021613616</c:v>
                </c:pt>
                <c:pt idx="69">
                  <c:v>-4.7663540834169353</c:v>
                </c:pt>
                <c:pt idx="70">
                  <c:v>-4.5494175019544993</c:v>
                </c:pt>
                <c:pt idx="72">
                  <c:v>-4.3322580772678032</c:v>
                </c:pt>
                <c:pt idx="73">
                  <c:v>-4.4467605899303253</c:v>
                </c:pt>
                <c:pt idx="74">
                  <c:v>-4.3876702271317782</c:v>
                </c:pt>
                <c:pt idx="75">
                  <c:v>-4.2866400748272833</c:v>
                </c:pt>
                <c:pt idx="76">
                  <c:v>-4.3530460273129217</c:v>
                </c:pt>
                <c:pt idx="77">
                  <c:v>-4.4194519797985601</c:v>
                </c:pt>
                <c:pt idx="78">
                  <c:v>-4.9362715673386441</c:v>
                </c:pt>
                <c:pt idx="79">
                  <c:v>-4.9362715673386441</c:v>
                </c:pt>
                <c:pt idx="81">
                  <c:v>-4.3790304224258207</c:v>
                </c:pt>
                <c:pt idx="82">
                  <c:v>-4.3790304224258207</c:v>
                </c:pt>
                <c:pt idx="83">
                  <c:v>-4.3719924738270048</c:v>
                </c:pt>
                <c:pt idx="84">
                  <c:v>-4.287640348989191</c:v>
                </c:pt>
                <c:pt idx="85">
                  <c:v>-4.5605330101830059</c:v>
                </c:pt>
                <c:pt idx="86">
                  <c:v>-4.5605330101830059</c:v>
                </c:pt>
                <c:pt idx="88">
                  <c:v>-4.4819449788911223</c:v>
                </c:pt>
                <c:pt idx="89">
                  <c:v>-4.4819449788911223</c:v>
                </c:pt>
                <c:pt idx="90">
                  <c:v>-4.4684276317588187</c:v>
                </c:pt>
                <c:pt idx="91">
                  <c:v>-4.2879983833655935</c:v>
                </c:pt>
                <c:pt idx="92">
                  <c:v>-4.6281792260092685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79-4735-9558-2D9AB0BA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1264903856"/>
        <c:scaling>
          <c:orientation val="minMax"/>
          <c:max val="25000"/>
          <c:min val="300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00"/>
        <c:minorUnit val="100"/>
      </c:valAx>
      <c:valAx>
        <c:axId val="1"/>
        <c:scaling>
          <c:orientation val="minMax"/>
          <c:max val="25"/>
          <c:min val="0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4903856"/>
        <c:crosses val="autoZero"/>
        <c:crossBetween val="midCat"/>
        <c:majorUnit val="5"/>
        <c:minorUnit val="1"/>
      </c:valAx>
      <c:valAx>
        <c:axId val="3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axMin"/>
          <c:max val="0"/>
          <c:min val="-15"/>
        </c:scaling>
        <c:delete val="0"/>
        <c:axPos val="r"/>
        <c:numFmt formatCode="0.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3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27335972434515"/>
          <c:y val="5.2766054720418572E-2"/>
          <c:w val="0.70419089690483039"/>
          <c:h val="0.83327025794736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vil11iso!$M$1</c:f>
              <c:strCache>
                <c:ptCount val="1"/>
                <c:pt idx="0">
                  <c:v>Vil11 age model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vil11iso!$E$2:$E$94</c:f>
              <c:numCache>
                <c:formatCode>0</c:formatCode>
                <c:ptCount val="93"/>
                <c:pt idx="0">
                  <c:v>15925</c:v>
                </c:pt>
                <c:pt idx="1">
                  <c:v>15795.958000000001</c:v>
                </c:pt>
                <c:pt idx="2">
                  <c:v>15602.395</c:v>
                </c:pt>
                <c:pt idx="3">
                  <c:v>15408.832</c:v>
                </c:pt>
                <c:pt idx="4">
                  <c:v>15280</c:v>
                </c:pt>
                <c:pt idx="5">
                  <c:v>15126.862499999999</c:v>
                </c:pt>
                <c:pt idx="6">
                  <c:v>14973.434999999999</c:v>
                </c:pt>
                <c:pt idx="7">
                  <c:v>14789.322</c:v>
                </c:pt>
                <c:pt idx="8">
                  <c:v>14666.58</c:v>
                </c:pt>
                <c:pt idx="9">
                  <c:v>14513.1525</c:v>
                </c:pt>
                <c:pt idx="10">
                  <c:v>14359.725</c:v>
                </c:pt>
                <c:pt idx="11">
                  <c:v>14206</c:v>
                </c:pt>
                <c:pt idx="12">
                  <c:v>14086.58</c:v>
                </c:pt>
                <c:pt idx="13">
                  <c:v>13943.438</c:v>
                </c:pt>
                <c:pt idx="14">
                  <c:v>13848.01</c:v>
                </c:pt>
                <c:pt idx="15">
                  <c:v>13728.725</c:v>
                </c:pt>
                <c:pt idx="16">
                  <c:v>13609.44</c:v>
                </c:pt>
                <c:pt idx="17">
                  <c:v>13490.155000000001</c:v>
                </c:pt>
                <c:pt idx="18">
                  <c:v>13371</c:v>
                </c:pt>
                <c:pt idx="19">
                  <c:v>13287.915000000001</c:v>
                </c:pt>
                <c:pt idx="20">
                  <c:v>13204.7</c:v>
                </c:pt>
                <c:pt idx="21">
                  <c:v>13138</c:v>
                </c:pt>
                <c:pt idx="22">
                  <c:v>13137.96</c:v>
                </c:pt>
                <c:pt idx="23">
                  <c:v>12644.4</c:v>
                </c:pt>
                <c:pt idx="24">
                  <c:v>12447</c:v>
                </c:pt>
                <c:pt idx="25">
                  <c:v>12279.25</c:v>
                </c:pt>
                <c:pt idx="26">
                  <c:v>12214.6</c:v>
                </c:pt>
                <c:pt idx="27">
                  <c:v>11956</c:v>
                </c:pt>
                <c:pt idx="28">
                  <c:v>11891</c:v>
                </c:pt>
                <c:pt idx="30">
                  <c:v>11218</c:v>
                </c:pt>
                <c:pt idx="31">
                  <c:v>10847.050000000001</c:v>
                </c:pt>
                <c:pt idx="32">
                  <c:v>10476.475</c:v>
                </c:pt>
                <c:pt idx="33">
                  <c:v>10299</c:v>
                </c:pt>
                <c:pt idx="34">
                  <c:v>10105.9</c:v>
                </c:pt>
                <c:pt idx="35">
                  <c:v>9957.67</c:v>
                </c:pt>
                <c:pt idx="37">
                  <c:v>9975.4664300000004</c:v>
                </c:pt>
                <c:pt idx="38">
                  <c:v>9974.1664249999994</c:v>
                </c:pt>
                <c:pt idx="39">
                  <c:v>9971.9997500000009</c:v>
                </c:pt>
                <c:pt idx="40">
                  <c:v>9970</c:v>
                </c:pt>
                <c:pt idx="41">
                  <c:v>9967.6664000000001</c:v>
                </c:pt>
                <c:pt idx="42">
                  <c:v>9965.4997249999997</c:v>
                </c:pt>
                <c:pt idx="43">
                  <c:v>9963.3330499999993</c:v>
                </c:pt>
                <c:pt idx="44">
                  <c:v>9961.1663750000007</c:v>
                </c:pt>
                <c:pt idx="45">
                  <c:v>9958.9997000000003</c:v>
                </c:pt>
                <c:pt idx="46">
                  <c:v>9957</c:v>
                </c:pt>
                <c:pt idx="47">
                  <c:v>9909.1350000000002</c:v>
                </c:pt>
                <c:pt idx="48">
                  <c:v>9861.2175000000007</c:v>
                </c:pt>
                <c:pt idx="49">
                  <c:v>9813.2999999999993</c:v>
                </c:pt>
                <c:pt idx="50">
                  <c:v>9774.9660000000003</c:v>
                </c:pt>
                <c:pt idx="51">
                  <c:v>9727</c:v>
                </c:pt>
                <c:pt idx="52">
                  <c:v>9717.4650000000001</c:v>
                </c:pt>
                <c:pt idx="53">
                  <c:v>9698.2980000000007</c:v>
                </c:pt>
                <c:pt idx="55">
                  <c:v>8608.8279999999995</c:v>
                </c:pt>
                <c:pt idx="56">
                  <c:v>8603</c:v>
                </c:pt>
                <c:pt idx="57">
                  <c:v>8597.18</c:v>
                </c:pt>
                <c:pt idx="58">
                  <c:v>8582.6200000000008</c:v>
                </c:pt>
                <c:pt idx="59">
                  <c:v>8568.06</c:v>
                </c:pt>
                <c:pt idx="60">
                  <c:v>8560.7800000000007</c:v>
                </c:pt>
                <c:pt idx="61">
                  <c:v>8553.5</c:v>
                </c:pt>
                <c:pt idx="62">
                  <c:v>8538.94</c:v>
                </c:pt>
                <c:pt idx="63">
                  <c:v>8524.3799999999992</c:v>
                </c:pt>
                <c:pt idx="64">
                  <c:v>8509.82</c:v>
                </c:pt>
                <c:pt idx="65">
                  <c:v>8495.26</c:v>
                </c:pt>
                <c:pt idx="66">
                  <c:v>8480.7000000000007</c:v>
                </c:pt>
                <c:pt idx="67">
                  <c:v>8466.14</c:v>
                </c:pt>
                <c:pt idx="68">
                  <c:v>8451.58</c:v>
                </c:pt>
                <c:pt idx="69">
                  <c:v>8437.02</c:v>
                </c:pt>
                <c:pt idx="70">
                  <c:v>8422.4599999999991</c:v>
                </c:pt>
                <c:pt idx="71">
                  <c:v>8421</c:v>
                </c:pt>
                <c:pt idx="72">
                  <c:v>8135.3000000000011</c:v>
                </c:pt>
                <c:pt idx="73">
                  <c:v>7818.48</c:v>
                </c:pt>
                <c:pt idx="74">
                  <c:v>7501.66</c:v>
                </c:pt>
                <c:pt idx="75">
                  <c:v>7184.84</c:v>
                </c:pt>
                <c:pt idx="76">
                  <c:v>7027</c:v>
                </c:pt>
                <c:pt idx="77">
                  <c:v>6927.01</c:v>
                </c:pt>
                <c:pt idx="78">
                  <c:v>6807.3639999999996</c:v>
                </c:pt>
                <c:pt idx="79">
                  <c:v>6727.6</c:v>
                </c:pt>
                <c:pt idx="81">
                  <c:v>6727.6</c:v>
                </c:pt>
                <c:pt idx="82">
                  <c:v>6528.1900000000005</c:v>
                </c:pt>
                <c:pt idx="83">
                  <c:v>6328.7800000000007</c:v>
                </c:pt>
                <c:pt idx="84">
                  <c:v>6129.3700000000008</c:v>
                </c:pt>
                <c:pt idx="85">
                  <c:v>5989.7829999999994</c:v>
                </c:pt>
                <c:pt idx="86">
                  <c:v>5969.8420000000006</c:v>
                </c:pt>
                <c:pt idx="88">
                  <c:v>5969.8420000000006</c:v>
                </c:pt>
                <c:pt idx="89">
                  <c:v>5910.0190000000002</c:v>
                </c:pt>
                <c:pt idx="90">
                  <c:v>5671</c:v>
                </c:pt>
                <c:pt idx="91">
                  <c:v>5531.1399999999994</c:v>
                </c:pt>
                <c:pt idx="92">
                  <c:v>5411.4940000000006</c:v>
                </c:pt>
              </c:numCache>
            </c:numRef>
          </c:xVal>
          <c:yVal>
            <c:numRef>
              <c:f>vil11iso!$M$2:$M$94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67-4F15-AF50-44E2951E7132}"/>
            </c:ext>
          </c:extLst>
        </c:ser>
        <c:ser>
          <c:idx val="1"/>
          <c:order val="1"/>
          <c:tx>
            <c:strRef>
              <c:f>vil11iso!$L$1</c:f>
              <c:strCache>
                <c:ptCount val="1"/>
                <c:pt idx="0">
                  <c:v>Vil11, U/Th measurements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plus>
            <c:min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plus>
            <c:min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vil11iso!$F$2:$F$94</c:f>
              <c:numCache>
                <c:formatCode>0</c:formatCode>
                <c:ptCount val="93"/>
                <c:pt idx="4">
                  <c:v>15280</c:v>
                </c:pt>
                <c:pt idx="11">
                  <c:v>14206</c:v>
                </c:pt>
                <c:pt idx="18">
                  <c:v>13371</c:v>
                </c:pt>
                <c:pt idx="21">
                  <c:v>13138</c:v>
                </c:pt>
                <c:pt idx="24">
                  <c:v>12447</c:v>
                </c:pt>
                <c:pt idx="26">
                  <c:v>11494</c:v>
                </c:pt>
                <c:pt idx="28">
                  <c:v>11891</c:v>
                </c:pt>
                <c:pt idx="30">
                  <c:v>11218</c:v>
                </c:pt>
                <c:pt idx="33">
                  <c:v>10299</c:v>
                </c:pt>
                <c:pt idx="40">
                  <c:v>9970</c:v>
                </c:pt>
                <c:pt idx="46">
                  <c:v>9957</c:v>
                </c:pt>
                <c:pt idx="51">
                  <c:v>9727</c:v>
                </c:pt>
                <c:pt idx="56">
                  <c:v>8603</c:v>
                </c:pt>
                <c:pt idx="60">
                  <c:v>8696</c:v>
                </c:pt>
                <c:pt idx="66">
                  <c:v>8567</c:v>
                </c:pt>
                <c:pt idx="71">
                  <c:v>8421</c:v>
                </c:pt>
                <c:pt idx="76">
                  <c:v>7027</c:v>
                </c:pt>
                <c:pt idx="90">
                  <c:v>5671</c:v>
                </c:pt>
              </c:numCache>
            </c:numRef>
          </c:xVal>
          <c:yVal>
            <c:numRef>
              <c:f>vil11iso!$L$2:$L$94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67-4F15-AF50-44E2951E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777504"/>
        <c:axId val="1"/>
      </c:scatterChart>
      <c:scatterChart>
        <c:scatterStyle val="lineMarker"/>
        <c:varyColors val="0"/>
        <c:ser>
          <c:idx val="2"/>
          <c:order val="2"/>
          <c:tx>
            <c:strRef>
              <c:f>GICC05!$C$1</c:f>
              <c:strCache>
                <c:ptCount val="1"/>
                <c:pt idx="0">
                  <c:v>NGRIP, d18O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GICC05!$A$2:$A$1251</c:f>
              <c:numCache>
                <c:formatCode>0</c:formatCode>
                <c:ptCount val="1250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  <c:pt idx="51">
                  <c:v>1040</c:v>
                </c:pt>
                <c:pt idx="52">
                  <c:v>1060</c:v>
                </c:pt>
                <c:pt idx="53">
                  <c:v>1080</c:v>
                </c:pt>
                <c:pt idx="54">
                  <c:v>1100</c:v>
                </c:pt>
                <c:pt idx="55">
                  <c:v>1120</c:v>
                </c:pt>
                <c:pt idx="56">
                  <c:v>1140</c:v>
                </c:pt>
                <c:pt idx="57">
                  <c:v>1160</c:v>
                </c:pt>
                <c:pt idx="58">
                  <c:v>1180</c:v>
                </c:pt>
                <c:pt idx="59">
                  <c:v>1200</c:v>
                </c:pt>
                <c:pt idx="60">
                  <c:v>1220</c:v>
                </c:pt>
                <c:pt idx="61">
                  <c:v>1240</c:v>
                </c:pt>
                <c:pt idx="62">
                  <c:v>1260</c:v>
                </c:pt>
                <c:pt idx="63">
                  <c:v>1280</c:v>
                </c:pt>
                <c:pt idx="64">
                  <c:v>1300</c:v>
                </c:pt>
                <c:pt idx="65">
                  <c:v>1320</c:v>
                </c:pt>
                <c:pt idx="66">
                  <c:v>1340</c:v>
                </c:pt>
                <c:pt idx="67">
                  <c:v>1360</c:v>
                </c:pt>
                <c:pt idx="68">
                  <c:v>1380</c:v>
                </c:pt>
                <c:pt idx="69">
                  <c:v>1400</c:v>
                </c:pt>
                <c:pt idx="70">
                  <c:v>1420</c:v>
                </c:pt>
                <c:pt idx="71">
                  <c:v>1440</c:v>
                </c:pt>
                <c:pt idx="72">
                  <c:v>1460</c:v>
                </c:pt>
                <c:pt idx="73">
                  <c:v>1480</c:v>
                </c:pt>
                <c:pt idx="74">
                  <c:v>1500</c:v>
                </c:pt>
                <c:pt idx="75">
                  <c:v>1520</c:v>
                </c:pt>
                <c:pt idx="76">
                  <c:v>1540</c:v>
                </c:pt>
                <c:pt idx="77">
                  <c:v>1560</c:v>
                </c:pt>
                <c:pt idx="78">
                  <c:v>1580</c:v>
                </c:pt>
                <c:pt idx="79">
                  <c:v>1600</c:v>
                </c:pt>
                <c:pt idx="80">
                  <c:v>1620</c:v>
                </c:pt>
                <c:pt idx="81">
                  <c:v>1640</c:v>
                </c:pt>
                <c:pt idx="82">
                  <c:v>1660</c:v>
                </c:pt>
                <c:pt idx="83">
                  <c:v>1680</c:v>
                </c:pt>
                <c:pt idx="84">
                  <c:v>1700</c:v>
                </c:pt>
                <c:pt idx="85">
                  <c:v>1720</c:v>
                </c:pt>
                <c:pt idx="86">
                  <c:v>1740</c:v>
                </c:pt>
                <c:pt idx="87">
                  <c:v>1760</c:v>
                </c:pt>
                <c:pt idx="88">
                  <c:v>1780</c:v>
                </c:pt>
                <c:pt idx="89">
                  <c:v>1800</c:v>
                </c:pt>
                <c:pt idx="90">
                  <c:v>1820</c:v>
                </c:pt>
                <c:pt idx="91">
                  <c:v>1840</c:v>
                </c:pt>
                <c:pt idx="92">
                  <c:v>1860</c:v>
                </c:pt>
                <c:pt idx="93">
                  <c:v>1880</c:v>
                </c:pt>
                <c:pt idx="94">
                  <c:v>1900</c:v>
                </c:pt>
                <c:pt idx="95">
                  <c:v>1920</c:v>
                </c:pt>
                <c:pt idx="96">
                  <c:v>1940</c:v>
                </c:pt>
                <c:pt idx="97">
                  <c:v>1960</c:v>
                </c:pt>
                <c:pt idx="98">
                  <c:v>1980</c:v>
                </c:pt>
                <c:pt idx="99">
                  <c:v>2000</c:v>
                </c:pt>
                <c:pt idx="100">
                  <c:v>2020</c:v>
                </c:pt>
                <c:pt idx="101">
                  <c:v>2040</c:v>
                </c:pt>
                <c:pt idx="102">
                  <c:v>2060</c:v>
                </c:pt>
                <c:pt idx="103">
                  <c:v>2080</c:v>
                </c:pt>
                <c:pt idx="104">
                  <c:v>2100</c:v>
                </c:pt>
                <c:pt idx="105">
                  <c:v>2120</c:v>
                </c:pt>
                <c:pt idx="106">
                  <c:v>2140</c:v>
                </c:pt>
                <c:pt idx="107">
                  <c:v>2160</c:v>
                </c:pt>
                <c:pt idx="108">
                  <c:v>2180</c:v>
                </c:pt>
                <c:pt idx="109">
                  <c:v>2200</c:v>
                </c:pt>
                <c:pt idx="110">
                  <c:v>2220</c:v>
                </c:pt>
                <c:pt idx="111">
                  <c:v>2240</c:v>
                </c:pt>
                <c:pt idx="112">
                  <c:v>2260</c:v>
                </c:pt>
                <c:pt idx="113">
                  <c:v>2280</c:v>
                </c:pt>
                <c:pt idx="114">
                  <c:v>2300</c:v>
                </c:pt>
                <c:pt idx="115">
                  <c:v>2320</c:v>
                </c:pt>
                <c:pt idx="116">
                  <c:v>2340</c:v>
                </c:pt>
                <c:pt idx="117">
                  <c:v>2360</c:v>
                </c:pt>
                <c:pt idx="118">
                  <c:v>2380</c:v>
                </c:pt>
                <c:pt idx="119">
                  <c:v>2400</c:v>
                </c:pt>
                <c:pt idx="120">
                  <c:v>2420</c:v>
                </c:pt>
                <c:pt idx="121">
                  <c:v>2440</c:v>
                </c:pt>
                <c:pt idx="122">
                  <c:v>2460</c:v>
                </c:pt>
                <c:pt idx="123">
                  <c:v>2480</c:v>
                </c:pt>
                <c:pt idx="124">
                  <c:v>2500</c:v>
                </c:pt>
                <c:pt idx="125">
                  <c:v>2520</c:v>
                </c:pt>
                <c:pt idx="126">
                  <c:v>2540</c:v>
                </c:pt>
                <c:pt idx="127">
                  <c:v>2560</c:v>
                </c:pt>
                <c:pt idx="128">
                  <c:v>2580</c:v>
                </c:pt>
                <c:pt idx="129">
                  <c:v>2600</c:v>
                </c:pt>
                <c:pt idx="130">
                  <c:v>2620</c:v>
                </c:pt>
                <c:pt idx="131">
                  <c:v>2640</c:v>
                </c:pt>
                <c:pt idx="132">
                  <c:v>2660</c:v>
                </c:pt>
                <c:pt idx="133">
                  <c:v>2680</c:v>
                </c:pt>
                <c:pt idx="134">
                  <c:v>2700</c:v>
                </c:pt>
                <c:pt idx="135">
                  <c:v>2720</c:v>
                </c:pt>
                <c:pt idx="136">
                  <c:v>2740</c:v>
                </c:pt>
                <c:pt idx="137">
                  <c:v>2760</c:v>
                </c:pt>
                <c:pt idx="138">
                  <c:v>2780</c:v>
                </c:pt>
                <c:pt idx="139">
                  <c:v>2800</c:v>
                </c:pt>
                <c:pt idx="140">
                  <c:v>2820</c:v>
                </c:pt>
                <c:pt idx="141">
                  <c:v>2840</c:v>
                </c:pt>
                <c:pt idx="142">
                  <c:v>2860</c:v>
                </c:pt>
                <c:pt idx="143">
                  <c:v>2880</c:v>
                </c:pt>
                <c:pt idx="144">
                  <c:v>2900</c:v>
                </c:pt>
                <c:pt idx="145">
                  <c:v>2920</c:v>
                </c:pt>
                <c:pt idx="146">
                  <c:v>2940</c:v>
                </c:pt>
                <c:pt idx="147">
                  <c:v>2960</c:v>
                </c:pt>
                <c:pt idx="148">
                  <c:v>2980</c:v>
                </c:pt>
                <c:pt idx="149">
                  <c:v>3000</c:v>
                </c:pt>
                <c:pt idx="150">
                  <c:v>3020</c:v>
                </c:pt>
                <c:pt idx="151">
                  <c:v>3040</c:v>
                </c:pt>
                <c:pt idx="152">
                  <c:v>3060</c:v>
                </c:pt>
                <c:pt idx="153">
                  <c:v>3080</c:v>
                </c:pt>
                <c:pt idx="154">
                  <c:v>3100</c:v>
                </c:pt>
                <c:pt idx="155">
                  <c:v>3120</c:v>
                </c:pt>
                <c:pt idx="156">
                  <c:v>3140</c:v>
                </c:pt>
                <c:pt idx="157">
                  <c:v>3160</c:v>
                </c:pt>
                <c:pt idx="158">
                  <c:v>3180</c:v>
                </c:pt>
                <c:pt idx="159">
                  <c:v>3200</c:v>
                </c:pt>
                <c:pt idx="160">
                  <c:v>3220</c:v>
                </c:pt>
                <c:pt idx="161">
                  <c:v>3240</c:v>
                </c:pt>
                <c:pt idx="162">
                  <c:v>3260</c:v>
                </c:pt>
                <c:pt idx="163">
                  <c:v>3280</c:v>
                </c:pt>
                <c:pt idx="164">
                  <c:v>3300</c:v>
                </c:pt>
                <c:pt idx="165">
                  <c:v>3320</c:v>
                </c:pt>
                <c:pt idx="166">
                  <c:v>3340</c:v>
                </c:pt>
                <c:pt idx="167">
                  <c:v>3360</c:v>
                </c:pt>
                <c:pt idx="168">
                  <c:v>3380</c:v>
                </c:pt>
                <c:pt idx="169">
                  <c:v>3400</c:v>
                </c:pt>
                <c:pt idx="170">
                  <c:v>3420</c:v>
                </c:pt>
                <c:pt idx="171">
                  <c:v>3440</c:v>
                </c:pt>
                <c:pt idx="172">
                  <c:v>3460</c:v>
                </c:pt>
                <c:pt idx="173">
                  <c:v>3480</c:v>
                </c:pt>
                <c:pt idx="174">
                  <c:v>3500</c:v>
                </c:pt>
                <c:pt idx="175">
                  <c:v>3520</c:v>
                </c:pt>
                <c:pt idx="176">
                  <c:v>3540</c:v>
                </c:pt>
                <c:pt idx="177">
                  <c:v>3560</c:v>
                </c:pt>
                <c:pt idx="178">
                  <c:v>3580</c:v>
                </c:pt>
                <c:pt idx="179">
                  <c:v>3600</c:v>
                </c:pt>
                <c:pt idx="180">
                  <c:v>3620</c:v>
                </c:pt>
                <c:pt idx="181">
                  <c:v>3640</c:v>
                </c:pt>
                <c:pt idx="182">
                  <c:v>3660</c:v>
                </c:pt>
                <c:pt idx="183">
                  <c:v>3680</c:v>
                </c:pt>
                <c:pt idx="184">
                  <c:v>3700</c:v>
                </c:pt>
                <c:pt idx="185">
                  <c:v>3720</c:v>
                </c:pt>
                <c:pt idx="186">
                  <c:v>3740</c:v>
                </c:pt>
                <c:pt idx="187">
                  <c:v>3760</c:v>
                </c:pt>
                <c:pt idx="188">
                  <c:v>3780</c:v>
                </c:pt>
                <c:pt idx="189">
                  <c:v>3800</c:v>
                </c:pt>
                <c:pt idx="190">
                  <c:v>3820</c:v>
                </c:pt>
                <c:pt idx="191">
                  <c:v>3840</c:v>
                </c:pt>
                <c:pt idx="192">
                  <c:v>3860</c:v>
                </c:pt>
                <c:pt idx="193">
                  <c:v>3880</c:v>
                </c:pt>
                <c:pt idx="194">
                  <c:v>3900</c:v>
                </c:pt>
                <c:pt idx="195">
                  <c:v>3920</c:v>
                </c:pt>
                <c:pt idx="196">
                  <c:v>3940</c:v>
                </c:pt>
                <c:pt idx="197">
                  <c:v>3960</c:v>
                </c:pt>
                <c:pt idx="198">
                  <c:v>3980</c:v>
                </c:pt>
                <c:pt idx="199">
                  <c:v>4000</c:v>
                </c:pt>
                <c:pt idx="200">
                  <c:v>4020</c:v>
                </c:pt>
                <c:pt idx="201">
                  <c:v>4040</c:v>
                </c:pt>
                <c:pt idx="202">
                  <c:v>4060</c:v>
                </c:pt>
                <c:pt idx="203">
                  <c:v>4080</c:v>
                </c:pt>
                <c:pt idx="204">
                  <c:v>4100</c:v>
                </c:pt>
                <c:pt idx="205">
                  <c:v>4120</c:v>
                </c:pt>
                <c:pt idx="206">
                  <c:v>4140</c:v>
                </c:pt>
                <c:pt idx="207">
                  <c:v>4160</c:v>
                </c:pt>
                <c:pt idx="208">
                  <c:v>4180</c:v>
                </c:pt>
                <c:pt idx="209">
                  <c:v>4200</c:v>
                </c:pt>
                <c:pt idx="210">
                  <c:v>4220</c:v>
                </c:pt>
                <c:pt idx="211">
                  <c:v>4240</c:v>
                </c:pt>
                <c:pt idx="212">
                  <c:v>4260</c:v>
                </c:pt>
                <c:pt idx="213">
                  <c:v>4280</c:v>
                </c:pt>
                <c:pt idx="214">
                  <c:v>4300</c:v>
                </c:pt>
                <c:pt idx="215">
                  <c:v>4320</c:v>
                </c:pt>
                <c:pt idx="216">
                  <c:v>4340</c:v>
                </c:pt>
                <c:pt idx="217">
                  <c:v>4360</c:v>
                </c:pt>
                <c:pt idx="218">
                  <c:v>4380</c:v>
                </c:pt>
                <c:pt idx="219">
                  <c:v>4400</c:v>
                </c:pt>
                <c:pt idx="220">
                  <c:v>4420</c:v>
                </c:pt>
                <c:pt idx="221">
                  <c:v>4440</c:v>
                </c:pt>
                <c:pt idx="222">
                  <c:v>4460</c:v>
                </c:pt>
                <c:pt idx="223">
                  <c:v>4480</c:v>
                </c:pt>
                <c:pt idx="224">
                  <c:v>4500</c:v>
                </c:pt>
                <c:pt idx="225">
                  <c:v>4520</c:v>
                </c:pt>
                <c:pt idx="226">
                  <c:v>4540</c:v>
                </c:pt>
                <c:pt idx="227">
                  <c:v>4560</c:v>
                </c:pt>
                <c:pt idx="228">
                  <c:v>4580</c:v>
                </c:pt>
                <c:pt idx="229">
                  <c:v>4600</c:v>
                </c:pt>
                <c:pt idx="230">
                  <c:v>4620</c:v>
                </c:pt>
                <c:pt idx="231">
                  <c:v>4640</c:v>
                </c:pt>
                <c:pt idx="232">
                  <c:v>4660</c:v>
                </c:pt>
                <c:pt idx="233">
                  <c:v>4680</c:v>
                </c:pt>
                <c:pt idx="234">
                  <c:v>4700</c:v>
                </c:pt>
                <c:pt idx="235">
                  <c:v>4720</c:v>
                </c:pt>
                <c:pt idx="236">
                  <c:v>4740</c:v>
                </c:pt>
                <c:pt idx="237">
                  <c:v>4760</c:v>
                </c:pt>
                <c:pt idx="238">
                  <c:v>4780</c:v>
                </c:pt>
                <c:pt idx="239">
                  <c:v>4800</c:v>
                </c:pt>
                <c:pt idx="240">
                  <c:v>4820</c:v>
                </c:pt>
                <c:pt idx="241">
                  <c:v>4840</c:v>
                </c:pt>
                <c:pt idx="242">
                  <c:v>4860</c:v>
                </c:pt>
                <c:pt idx="243">
                  <c:v>4880</c:v>
                </c:pt>
                <c:pt idx="244">
                  <c:v>4900</c:v>
                </c:pt>
                <c:pt idx="245">
                  <c:v>4920</c:v>
                </c:pt>
                <c:pt idx="246">
                  <c:v>4940</c:v>
                </c:pt>
                <c:pt idx="247">
                  <c:v>4960</c:v>
                </c:pt>
                <c:pt idx="248">
                  <c:v>4980</c:v>
                </c:pt>
                <c:pt idx="249">
                  <c:v>5000</c:v>
                </c:pt>
                <c:pt idx="250">
                  <c:v>5020</c:v>
                </c:pt>
                <c:pt idx="251">
                  <c:v>5040</c:v>
                </c:pt>
                <c:pt idx="252">
                  <c:v>5060</c:v>
                </c:pt>
                <c:pt idx="253">
                  <c:v>5080</c:v>
                </c:pt>
                <c:pt idx="254">
                  <c:v>5100</c:v>
                </c:pt>
                <c:pt idx="255">
                  <c:v>5120</c:v>
                </c:pt>
                <c:pt idx="256">
                  <c:v>5140</c:v>
                </c:pt>
                <c:pt idx="257">
                  <c:v>5160</c:v>
                </c:pt>
                <c:pt idx="258">
                  <c:v>5180</c:v>
                </c:pt>
                <c:pt idx="259">
                  <c:v>5200</c:v>
                </c:pt>
                <c:pt idx="260">
                  <c:v>5220</c:v>
                </c:pt>
                <c:pt idx="261">
                  <c:v>5240</c:v>
                </c:pt>
                <c:pt idx="262">
                  <c:v>5260</c:v>
                </c:pt>
                <c:pt idx="263">
                  <c:v>5280</c:v>
                </c:pt>
                <c:pt idx="264">
                  <c:v>5300</c:v>
                </c:pt>
                <c:pt idx="265">
                  <c:v>5320</c:v>
                </c:pt>
                <c:pt idx="266">
                  <c:v>5340</c:v>
                </c:pt>
                <c:pt idx="267">
                  <c:v>5360</c:v>
                </c:pt>
                <c:pt idx="268">
                  <c:v>5380</c:v>
                </c:pt>
                <c:pt idx="269">
                  <c:v>5400</c:v>
                </c:pt>
                <c:pt idx="270">
                  <c:v>5420</c:v>
                </c:pt>
                <c:pt idx="271">
                  <c:v>5440</c:v>
                </c:pt>
                <c:pt idx="272">
                  <c:v>5460</c:v>
                </c:pt>
                <c:pt idx="273">
                  <c:v>5480</c:v>
                </c:pt>
                <c:pt idx="274">
                  <c:v>5500</c:v>
                </c:pt>
                <c:pt idx="275">
                  <c:v>5520</c:v>
                </c:pt>
                <c:pt idx="276">
                  <c:v>5540</c:v>
                </c:pt>
                <c:pt idx="277">
                  <c:v>5560</c:v>
                </c:pt>
                <c:pt idx="278">
                  <c:v>5580</c:v>
                </c:pt>
                <c:pt idx="279">
                  <c:v>5600</c:v>
                </c:pt>
                <c:pt idx="280">
                  <c:v>5620</c:v>
                </c:pt>
                <c:pt idx="281">
                  <c:v>5640</c:v>
                </c:pt>
                <c:pt idx="282">
                  <c:v>5660</c:v>
                </c:pt>
                <c:pt idx="283">
                  <c:v>5680</c:v>
                </c:pt>
                <c:pt idx="284">
                  <c:v>5700</c:v>
                </c:pt>
                <c:pt idx="285">
                  <c:v>5720</c:v>
                </c:pt>
                <c:pt idx="286">
                  <c:v>5740</c:v>
                </c:pt>
                <c:pt idx="287">
                  <c:v>5760</c:v>
                </c:pt>
                <c:pt idx="288">
                  <c:v>5780</c:v>
                </c:pt>
                <c:pt idx="289">
                  <c:v>5800</c:v>
                </c:pt>
                <c:pt idx="290">
                  <c:v>5820</c:v>
                </c:pt>
                <c:pt idx="291">
                  <c:v>5840</c:v>
                </c:pt>
                <c:pt idx="292">
                  <c:v>5860</c:v>
                </c:pt>
                <c:pt idx="293">
                  <c:v>5880</c:v>
                </c:pt>
                <c:pt idx="294">
                  <c:v>5900</c:v>
                </c:pt>
                <c:pt idx="295">
                  <c:v>5920</c:v>
                </c:pt>
                <c:pt idx="296">
                  <c:v>5940</c:v>
                </c:pt>
                <c:pt idx="297">
                  <c:v>5960</c:v>
                </c:pt>
                <c:pt idx="298">
                  <c:v>5980</c:v>
                </c:pt>
                <c:pt idx="299">
                  <c:v>6000</c:v>
                </c:pt>
                <c:pt idx="300">
                  <c:v>6020</c:v>
                </c:pt>
                <c:pt idx="301">
                  <c:v>6040</c:v>
                </c:pt>
                <c:pt idx="302">
                  <c:v>6060</c:v>
                </c:pt>
                <c:pt idx="303">
                  <c:v>6080</c:v>
                </c:pt>
                <c:pt idx="304">
                  <c:v>6100</c:v>
                </c:pt>
                <c:pt idx="305">
                  <c:v>6120</c:v>
                </c:pt>
                <c:pt idx="306">
                  <c:v>6140</c:v>
                </c:pt>
                <c:pt idx="307">
                  <c:v>6160</c:v>
                </c:pt>
                <c:pt idx="308">
                  <c:v>6180</c:v>
                </c:pt>
                <c:pt idx="309">
                  <c:v>6200</c:v>
                </c:pt>
                <c:pt idx="310">
                  <c:v>6220</c:v>
                </c:pt>
                <c:pt idx="311">
                  <c:v>6240</c:v>
                </c:pt>
                <c:pt idx="312">
                  <c:v>6260</c:v>
                </c:pt>
                <c:pt idx="313">
                  <c:v>6280</c:v>
                </c:pt>
                <c:pt idx="314">
                  <c:v>6300</c:v>
                </c:pt>
                <c:pt idx="315">
                  <c:v>6320</c:v>
                </c:pt>
                <c:pt idx="316">
                  <c:v>6340</c:v>
                </c:pt>
                <c:pt idx="317">
                  <c:v>6360</c:v>
                </c:pt>
                <c:pt idx="318">
                  <c:v>6380</c:v>
                </c:pt>
                <c:pt idx="319">
                  <c:v>6400</c:v>
                </c:pt>
                <c:pt idx="320">
                  <c:v>6420</c:v>
                </c:pt>
                <c:pt idx="321">
                  <c:v>6440</c:v>
                </c:pt>
                <c:pt idx="322">
                  <c:v>6460</c:v>
                </c:pt>
                <c:pt idx="323">
                  <c:v>6480</c:v>
                </c:pt>
                <c:pt idx="324">
                  <c:v>6500</c:v>
                </c:pt>
                <c:pt idx="325">
                  <c:v>6520</c:v>
                </c:pt>
                <c:pt idx="326">
                  <c:v>6540</c:v>
                </c:pt>
                <c:pt idx="327">
                  <c:v>6560</c:v>
                </c:pt>
                <c:pt idx="328">
                  <c:v>6580</c:v>
                </c:pt>
                <c:pt idx="329">
                  <c:v>6600</c:v>
                </c:pt>
                <c:pt idx="330">
                  <c:v>6620</c:v>
                </c:pt>
                <c:pt idx="331">
                  <c:v>6640</c:v>
                </c:pt>
                <c:pt idx="332">
                  <c:v>6660</c:v>
                </c:pt>
                <c:pt idx="333">
                  <c:v>6680</c:v>
                </c:pt>
                <c:pt idx="334">
                  <c:v>6700</c:v>
                </c:pt>
                <c:pt idx="335">
                  <c:v>6720</c:v>
                </c:pt>
                <c:pt idx="336">
                  <c:v>6740</c:v>
                </c:pt>
                <c:pt idx="337">
                  <c:v>6760</c:v>
                </c:pt>
                <c:pt idx="338">
                  <c:v>6780</c:v>
                </c:pt>
                <c:pt idx="339">
                  <c:v>6800</c:v>
                </c:pt>
                <c:pt idx="340">
                  <c:v>6820</c:v>
                </c:pt>
                <c:pt idx="341">
                  <c:v>6840</c:v>
                </c:pt>
                <c:pt idx="342">
                  <c:v>6860</c:v>
                </c:pt>
                <c:pt idx="343">
                  <c:v>6880</c:v>
                </c:pt>
                <c:pt idx="344">
                  <c:v>6900</c:v>
                </c:pt>
                <c:pt idx="345">
                  <c:v>6920</c:v>
                </c:pt>
                <c:pt idx="346">
                  <c:v>6940</c:v>
                </c:pt>
                <c:pt idx="347">
                  <c:v>6960</c:v>
                </c:pt>
                <c:pt idx="348">
                  <c:v>6980</c:v>
                </c:pt>
                <c:pt idx="349">
                  <c:v>7000</c:v>
                </c:pt>
                <c:pt idx="350">
                  <c:v>7020</c:v>
                </c:pt>
                <c:pt idx="351">
                  <c:v>7040</c:v>
                </c:pt>
                <c:pt idx="352">
                  <c:v>7060</c:v>
                </c:pt>
                <c:pt idx="353">
                  <c:v>7080</c:v>
                </c:pt>
                <c:pt idx="354">
                  <c:v>7100</c:v>
                </c:pt>
                <c:pt idx="355">
                  <c:v>7120</c:v>
                </c:pt>
                <c:pt idx="356">
                  <c:v>7140</c:v>
                </c:pt>
                <c:pt idx="357">
                  <c:v>7160</c:v>
                </c:pt>
                <c:pt idx="358">
                  <c:v>7180</c:v>
                </c:pt>
                <c:pt idx="359">
                  <c:v>7200</c:v>
                </c:pt>
                <c:pt idx="360">
                  <c:v>7220</c:v>
                </c:pt>
                <c:pt idx="361">
                  <c:v>7240</c:v>
                </c:pt>
                <c:pt idx="362">
                  <c:v>7260</c:v>
                </c:pt>
                <c:pt idx="363">
                  <c:v>7280</c:v>
                </c:pt>
                <c:pt idx="364">
                  <c:v>7300</c:v>
                </c:pt>
                <c:pt idx="365">
                  <c:v>7320</c:v>
                </c:pt>
                <c:pt idx="366">
                  <c:v>7340</c:v>
                </c:pt>
                <c:pt idx="367">
                  <c:v>7360</c:v>
                </c:pt>
                <c:pt idx="368">
                  <c:v>7380</c:v>
                </c:pt>
                <c:pt idx="369">
                  <c:v>7400</c:v>
                </c:pt>
                <c:pt idx="370">
                  <c:v>7420</c:v>
                </c:pt>
                <c:pt idx="371">
                  <c:v>7440</c:v>
                </c:pt>
                <c:pt idx="372">
                  <c:v>7460</c:v>
                </c:pt>
                <c:pt idx="373">
                  <c:v>7480</c:v>
                </c:pt>
                <c:pt idx="374">
                  <c:v>7500</c:v>
                </c:pt>
                <c:pt idx="375">
                  <c:v>7520</c:v>
                </c:pt>
                <c:pt idx="376">
                  <c:v>7540</c:v>
                </c:pt>
                <c:pt idx="377">
                  <c:v>7560</c:v>
                </c:pt>
                <c:pt idx="378">
                  <c:v>7580</c:v>
                </c:pt>
                <c:pt idx="379">
                  <c:v>7600</c:v>
                </c:pt>
                <c:pt idx="380">
                  <c:v>7620</c:v>
                </c:pt>
                <c:pt idx="381">
                  <c:v>7640</c:v>
                </c:pt>
                <c:pt idx="382">
                  <c:v>7660</c:v>
                </c:pt>
                <c:pt idx="383">
                  <c:v>7680</c:v>
                </c:pt>
                <c:pt idx="384">
                  <c:v>7700</c:v>
                </c:pt>
                <c:pt idx="385">
                  <c:v>7720</c:v>
                </c:pt>
                <c:pt idx="386">
                  <c:v>7740</c:v>
                </c:pt>
                <c:pt idx="387">
                  <c:v>7760</c:v>
                </c:pt>
                <c:pt idx="388">
                  <c:v>7780</c:v>
                </c:pt>
                <c:pt idx="389">
                  <c:v>7800</c:v>
                </c:pt>
                <c:pt idx="390">
                  <c:v>7820</c:v>
                </c:pt>
                <c:pt idx="391">
                  <c:v>7840</c:v>
                </c:pt>
                <c:pt idx="392">
                  <c:v>7860</c:v>
                </c:pt>
                <c:pt idx="393">
                  <c:v>7880</c:v>
                </c:pt>
                <c:pt idx="394">
                  <c:v>7900</c:v>
                </c:pt>
                <c:pt idx="395">
                  <c:v>7920</c:v>
                </c:pt>
                <c:pt idx="396">
                  <c:v>7940</c:v>
                </c:pt>
                <c:pt idx="397">
                  <c:v>7960</c:v>
                </c:pt>
                <c:pt idx="398">
                  <c:v>7980</c:v>
                </c:pt>
                <c:pt idx="399">
                  <c:v>8000</c:v>
                </c:pt>
                <c:pt idx="400">
                  <c:v>8020</c:v>
                </c:pt>
                <c:pt idx="401">
                  <c:v>8040</c:v>
                </c:pt>
                <c:pt idx="402">
                  <c:v>8060</c:v>
                </c:pt>
                <c:pt idx="403">
                  <c:v>8080</c:v>
                </c:pt>
                <c:pt idx="404">
                  <c:v>8100</c:v>
                </c:pt>
                <c:pt idx="405">
                  <c:v>8120</c:v>
                </c:pt>
                <c:pt idx="406">
                  <c:v>8140</c:v>
                </c:pt>
                <c:pt idx="407">
                  <c:v>8160</c:v>
                </c:pt>
                <c:pt idx="408">
                  <c:v>8180</c:v>
                </c:pt>
                <c:pt idx="409">
                  <c:v>8200</c:v>
                </c:pt>
                <c:pt idx="410">
                  <c:v>8220</c:v>
                </c:pt>
                <c:pt idx="411">
                  <c:v>8240</c:v>
                </c:pt>
                <c:pt idx="412">
                  <c:v>8260</c:v>
                </c:pt>
                <c:pt idx="413">
                  <c:v>8280</c:v>
                </c:pt>
                <c:pt idx="414">
                  <c:v>8300</c:v>
                </c:pt>
                <c:pt idx="415">
                  <c:v>8320</c:v>
                </c:pt>
                <c:pt idx="416">
                  <c:v>8340</c:v>
                </c:pt>
                <c:pt idx="417">
                  <c:v>8360</c:v>
                </c:pt>
                <c:pt idx="418">
                  <c:v>8380</c:v>
                </c:pt>
                <c:pt idx="419">
                  <c:v>8400</c:v>
                </c:pt>
                <c:pt idx="420">
                  <c:v>8420</c:v>
                </c:pt>
                <c:pt idx="421">
                  <c:v>8440</c:v>
                </c:pt>
                <c:pt idx="422">
                  <c:v>8460</c:v>
                </c:pt>
                <c:pt idx="423">
                  <c:v>8480</c:v>
                </c:pt>
                <c:pt idx="424">
                  <c:v>8500</c:v>
                </c:pt>
                <c:pt idx="425">
                  <c:v>8520</c:v>
                </c:pt>
                <c:pt idx="426">
                  <c:v>8540</c:v>
                </c:pt>
                <c:pt idx="427">
                  <c:v>8560</c:v>
                </c:pt>
                <c:pt idx="428">
                  <c:v>8580</c:v>
                </c:pt>
                <c:pt idx="429">
                  <c:v>8600</c:v>
                </c:pt>
                <c:pt idx="430">
                  <c:v>8620</c:v>
                </c:pt>
                <c:pt idx="431">
                  <c:v>8640</c:v>
                </c:pt>
                <c:pt idx="432">
                  <c:v>8660</c:v>
                </c:pt>
                <c:pt idx="433">
                  <c:v>8680</c:v>
                </c:pt>
                <c:pt idx="434">
                  <c:v>8700</c:v>
                </c:pt>
                <c:pt idx="435">
                  <c:v>8720</c:v>
                </c:pt>
                <c:pt idx="436">
                  <c:v>8740</c:v>
                </c:pt>
                <c:pt idx="437">
                  <c:v>8760</c:v>
                </c:pt>
                <c:pt idx="438">
                  <c:v>8780</c:v>
                </c:pt>
                <c:pt idx="439">
                  <c:v>8800</c:v>
                </c:pt>
                <c:pt idx="440">
                  <c:v>8820</c:v>
                </c:pt>
                <c:pt idx="441">
                  <c:v>8840</c:v>
                </c:pt>
                <c:pt idx="442">
                  <c:v>8860</c:v>
                </c:pt>
                <c:pt idx="443">
                  <c:v>8880</c:v>
                </c:pt>
                <c:pt idx="444">
                  <c:v>8900</c:v>
                </c:pt>
                <c:pt idx="445">
                  <c:v>8920</c:v>
                </c:pt>
                <c:pt idx="446">
                  <c:v>8940</c:v>
                </c:pt>
                <c:pt idx="447">
                  <c:v>8960</c:v>
                </c:pt>
                <c:pt idx="448">
                  <c:v>8980</c:v>
                </c:pt>
                <c:pt idx="449">
                  <c:v>9000</c:v>
                </c:pt>
                <c:pt idx="450">
                  <c:v>9020</c:v>
                </c:pt>
                <c:pt idx="451">
                  <c:v>9040</c:v>
                </c:pt>
                <c:pt idx="452">
                  <c:v>9060</c:v>
                </c:pt>
                <c:pt idx="453">
                  <c:v>9080</c:v>
                </c:pt>
                <c:pt idx="454">
                  <c:v>9100</c:v>
                </c:pt>
                <c:pt idx="455">
                  <c:v>9120</c:v>
                </c:pt>
                <c:pt idx="456">
                  <c:v>9140</c:v>
                </c:pt>
                <c:pt idx="457">
                  <c:v>9160</c:v>
                </c:pt>
                <c:pt idx="458">
                  <c:v>9180</c:v>
                </c:pt>
                <c:pt idx="459">
                  <c:v>9200</c:v>
                </c:pt>
                <c:pt idx="460">
                  <c:v>9220</c:v>
                </c:pt>
                <c:pt idx="461">
                  <c:v>9240</c:v>
                </c:pt>
                <c:pt idx="462">
                  <c:v>9260</c:v>
                </c:pt>
                <c:pt idx="463">
                  <c:v>9280</c:v>
                </c:pt>
                <c:pt idx="464">
                  <c:v>9300</c:v>
                </c:pt>
                <c:pt idx="465">
                  <c:v>9320</c:v>
                </c:pt>
                <c:pt idx="466">
                  <c:v>9340</c:v>
                </c:pt>
                <c:pt idx="467">
                  <c:v>9360</c:v>
                </c:pt>
                <c:pt idx="468">
                  <c:v>9380</c:v>
                </c:pt>
                <c:pt idx="469">
                  <c:v>9400</c:v>
                </c:pt>
                <c:pt idx="470">
                  <c:v>9420</c:v>
                </c:pt>
                <c:pt idx="471">
                  <c:v>9440</c:v>
                </c:pt>
                <c:pt idx="472">
                  <c:v>9460</c:v>
                </c:pt>
                <c:pt idx="473">
                  <c:v>9480</c:v>
                </c:pt>
                <c:pt idx="474">
                  <c:v>9500</c:v>
                </c:pt>
                <c:pt idx="475">
                  <c:v>9520</c:v>
                </c:pt>
                <c:pt idx="476">
                  <c:v>9540</c:v>
                </c:pt>
                <c:pt idx="477">
                  <c:v>9560</c:v>
                </c:pt>
                <c:pt idx="478">
                  <c:v>9580</c:v>
                </c:pt>
                <c:pt idx="479">
                  <c:v>9600</c:v>
                </c:pt>
                <c:pt idx="480">
                  <c:v>9620</c:v>
                </c:pt>
                <c:pt idx="481">
                  <c:v>9640</c:v>
                </c:pt>
                <c:pt idx="482">
                  <c:v>9660</c:v>
                </c:pt>
                <c:pt idx="483">
                  <c:v>9680</c:v>
                </c:pt>
                <c:pt idx="484">
                  <c:v>9700</c:v>
                </c:pt>
                <c:pt idx="485">
                  <c:v>9720</c:v>
                </c:pt>
                <c:pt idx="486">
                  <c:v>9740</c:v>
                </c:pt>
                <c:pt idx="487">
                  <c:v>9760</c:v>
                </c:pt>
                <c:pt idx="488">
                  <c:v>9780</c:v>
                </c:pt>
                <c:pt idx="489">
                  <c:v>9800</c:v>
                </c:pt>
                <c:pt idx="490">
                  <c:v>9820</c:v>
                </c:pt>
                <c:pt idx="491">
                  <c:v>9840</c:v>
                </c:pt>
                <c:pt idx="492">
                  <c:v>9860</c:v>
                </c:pt>
                <c:pt idx="493">
                  <c:v>9880</c:v>
                </c:pt>
                <c:pt idx="494">
                  <c:v>9900</c:v>
                </c:pt>
                <c:pt idx="495">
                  <c:v>9920</c:v>
                </c:pt>
                <c:pt idx="496">
                  <c:v>9940</c:v>
                </c:pt>
                <c:pt idx="497">
                  <c:v>9960</c:v>
                </c:pt>
                <c:pt idx="498">
                  <c:v>9980</c:v>
                </c:pt>
                <c:pt idx="499">
                  <c:v>10000</c:v>
                </c:pt>
                <c:pt idx="500">
                  <c:v>10020</c:v>
                </c:pt>
                <c:pt idx="501">
                  <c:v>10040</c:v>
                </c:pt>
                <c:pt idx="502">
                  <c:v>10060</c:v>
                </c:pt>
                <c:pt idx="503">
                  <c:v>10080</c:v>
                </c:pt>
                <c:pt idx="504">
                  <c:v>10100</c:v>
                </c:pt>
                <c:pt idx="505">
                  <c:v>10120</c:v>
                </c:pt>
                <c:pt idx="506">
                  <c:v>10140</c:v>
                </c:pt>
                <c:pt idx="507">
                  <c:v>10160</c:v>
                </c:pt>
                <c:pt idx="508">
                  <c:v>10180</c:v>
                </c:pt>
                <c:pt idx="509">
                  <c:v>10200</c:v>
                </c:pt>
                <c:pt idx="510">
                  <c:v>10220</c:v>
                </c:pt>
                <c:pt idx="511">
                  <c:v>10240</c:v>
                </c:pt>
                <c:pt idx="512">
                  <c:v>10260</c:v>
                </c:pt>
                <c:pt idx="513">
                  <c:v>10280</c:v>
                </c:pt>
                <c:pt idx="514">
                  <c:v>10300</c:v>
                </c:pt>
                <c:pt idx="515">
                  <c:v>10320</c:v>
                </c:pt>
                <c:pt idx="516">
                  <c:v>10340</c:v>
                </c:pt>
                <c:pt idx="517">
                  <c:v>10360</c:v>
                </c:pt>
                <c:pt idx="518">
                  <c:v>10380</c:v>
                </c:pt>
                <c:pt idx="519">
                  <c:v>10400</c:v>
                </c:pt>
                <c:pt idx="520">
                  <c:v>10420</c:v>
                </c:pt>
                <c:pt idx="521">
                  <c:v>10440</c:v>
                </c:pt>
                <c:pt idx="522">
                  <c:v>10460</c:v>
                </c:pt>
                <c:pt idx="523">
                  <c:v>10480</c:v>
                </c:pt>
                <c:pt idx="524">
                  <c:v>10500</c:v>
                </c:pt>
                <c:pt idx="525">
                  <c:v>10520</c:v>
                </c:pt>
                <c:pt idx="526">
                  <c:v>10540</c:v>
                </c:pt>
                <c:pt idx="527">
                  <c:v>10560</c:v>
                </c:pt>
                <c:pt idx="528">
                  <c:v>10580</c:v>
                </c:pt>
                <c:pt idx="529">
                  <c:v>10600</c:v>
                </c:pt>
                <c:pt idx="530">
                  <c:v>10620</c:v>
                </c:pt>
                <c:pt idx="531">
                  <c:v>10640</c:v>
                </c:pt>
                <c:pt idx="532">
                  <c:v>10660</c:v>
                </c:pt>
                <c:pt idx="533">
                  <c:v>10680</c:v>
                </c:pt>
                <c:pt idx="534">
                  <c:v>10700</c:v>
                </c:pt>
                <c:pt idx="535">
                  <c:v>10720</c:v>
                </c:pt>
                <c:pt idx="536">
                  <c:v>10740</c:v>
                </c:pt>
                <c:pt idx="537">
                  <c:v>10760</c:v>
                </c:pt>
                <c:pt idx="538">
                  <c:v>10780</c:v>
                </c:pt>
                <c:pt idx="539">
                  <c:v>10800</c:v>
                </c:pt>
                <c:pt idx="540">
                  <c:v>10820</c:v>
                </c:pt>
                <c:pt idx="541">
                  <c:v>10840</c:v>
                </c:pt>
                <c:pt idx="542">
                  <c:v>10860</c:v>
                </c:pt>
                <c:pt idx="543">
                  <c:v>10880</c:v>
                </c:pt>
                <c:pt idx="544">
                  <c:v>10900</c:v>
                </c:pt>
                <c:pt idx="545">
                  <c:v>10920</c:v>
                </c:pt>
                <c:pt idx="546">
                  <c:v>10940</c:v>
                </c:pt>
                <c:pt idx="547">
                  <c:v>10960</c:v>
                </c:pt>
                <c:pt idx="548">
                  <c:v>10980</c:v>
                </c:pt>
                <c:pt idx="549">
                  <c:v>11000</c:v>
                </c:pt>
                <c:pt idx="550">
                  <c:v>11020</c:v>
                </c:pt>
                <c:pt idx="551">
                  <c:v>11040</c:v>
                </c:pt>
                <c:pt idx="552">
                  <c:v>11060</c:v>
                </c:pt>
                <c:pt idx="553">
                  <c:v>11080</c:v>
                </c:pt>
                <c:pt idx="554">
                  <c:v>11100</c:v>
                </c:pt>
                <c:pt idx="555">
                  <c:v>11120</c:v>
                </c:pt>
                <c:pt idx="556">
                  <c:v>11140</c:v>
                </c:pt>
                <c:pt idx="557">
                  <c:v>11160</c:v>
                </c:pt>
                <c:pt idx="558">
                  <c:v>11180</c:v>
                </c:pt>
                <c:pt idx="559">
                  <c:v>11200</c:v>
                </c:pt>
                <c:pt idx="560">
                  <c:v>11220</c:v>
                </c:pt>
                <c:pt idx="561">
                  <c:v>11240</c:v>
                </c:pt>
                <c:pt idx="562">
                  <c:v>11260</c:v>
                </c:pt>
                <c:pt idx="563">
                  <c:v>11280</c:v>
                </c:pt>
                <c:pt idx="564">
                  <c:v>11300</c:v>
                </c:pt>
                <c:pt idx="565">
                  <c:v>11320</c:v>
                </c:pt>
                <c:pt idx="566">
                  <c:v>11340</c:v>
                </c:pt>
                <c:pt idx="567">
                  <c:v>11360</c:v>
                </c:pt>
                <c:pt idx="568">
                  <c:v>11380</c:v>
                </c:pt>
                <c:pt idx="569">
                  <c:v>11400</c:v>
                </c:pt>
                <c:pt idx="570">
                  <c:v>11420</c:v>
                </c:pt>
                <c:pt idx="571">
                  <c:v>11440</c:v>
                </c:pt>
                <c:pt idx="572">
                  <c:v>11460</c:v>
                </c:pt>
                <c:pt idx="573">
                  <c:v>11480</c:v>
                </c:pt>
                <c:pt idx="574">
                  <c:v>11500</c:v>
                </c:pt>
                <c:pt idx="575">
                  <c:v>11520</c:v>
                </c:pt>
                <c:pt idx="576">
                  <c:v>11540</c:v>
                </c:pt>
                <c:pt idx="577">
                  <c:v>11560</c:v>
                </c:pt>
                <c:pt idx="578">
                  <c:v>11580</c:v>
                </c:pt>
                <c:pt idx="579">
                  <c:v>11600</c:v>
                </c:pt>
                <c:pt idx="580">
                  <c:v>11620</c:v>
                </c:pt>
                <c:pt idx="581">
                  <c:v>11640</c:v>
                </c:pt>
                <c:pt idx="582">
                  <c:v>11660</c:v>
                </c:pt>
                <c:pt idx="583">
                  <c:v>11680</c:v>
                </c:pt>
                <c:pt idx="584">
                  <c:v>11700</c:v>
                </c:pt>
                <c:pt idx="585">
                  <c:v>11720</c:v>
                </c:pt>
                <c:pt idx="586">
                  <c:v>11740</c:v>
                </c:pt>
                <c:pt idx="587">
                  <c:v>11760</c:v>
                </c:pt>
                <c:pt idx="588">
                  <c:v>11780</c:v>
                </c:pt>
                <c:pt idx="589">
                  <c:v>11800</c:v>
                </c:pt>
                <c:pt idx="590">
                  <c:v>11820</c:v>
                </c:pt>
                <c:pt idx="591">
                  <c:v>11840</c:v>
                </c:pt>
                <c:pt idx="592">
                  <c:v>11860</c:v>
                </c:pt>
                <c:pt idx="593">
                  <c:v>11880</c:v>
                </c:pt>
                <c:pt idx="594">
                  <c:v>11900</c:v>
                </c:pt>
                <c:pt idx="595">
                  <c:v>11920</c:v>
                </c:pt>
                <c:pt idx="596">
                  <c:v>11940</c:v>
                </c:pt>
                <c:pt idx="597">
                  <c:v>11960</c:v>
                </c:pt>
                <c:pt idx="598">
                  <c:v>11980</c:v>
                </c:pt>
                <c:pt idx="599">
                  <c:v>12000</c:v>
                </c:pt>
                <c:pt idx="600">
                  <c:v>12020</c:v>
                </c:pt>
                <c:pt idx="601">
                  <c:v>12040</c:v>
                </c:pt>
                <c:pt idx="602">
                  <c:v>12060</c:v>
                </c:pt>
                <c:pt idx="603">
                  <c:v>12080</c:v>
                </c:pt>
                <c:pt idx="604">
                  <c:v>12100</c:v>
                </c:pt>
                <c:pt idx="605">
                  <c:v>12120</c:v>
                </c:pt>
                <c:pt idx="606">
                  <c:v>12140</c:v>
                </c:pt>
                <c:pt idx="607">
                  <c:v>12160</c:v>
                </c:pt>
                <c:pt idx="608">
                  <c:v>12180</c:v>
                </c:pt>
                <c:pt idx="609">
                  <c:v>12200</c:v>
                </c:pt>
                <c:pt idx="610">
                  <c:v>12220</c:v>
                </c:pt>
                <c:pt idx="611">
                  <c:v>12240</c:v>
                </c:pt>
                <c:pt idx="612">
                  <c:v>12260</c:v>
                </c:pt>
                <c:pt idx="613">
                  <c:v>12280</c:v>
                </c:pt>
                <c:pt idx="614">
                  <c:v>12300</c:v>
                </c:pt>
                <c:pt idx="615">
                  <c:v>12320</c:v>
                </c:pt>
                <c:pt idx="616">
                  <c:v>12340</c:v>
                </c:pt>
                <c:pt idx="617">
                  <c:v>12360</c:v>
                </c:pt>
                <c:pt idx="618">
                  <c:v>12380</c:v>
                </c:pt>
                <c:pt idx="619">
                  <c:v>12400</c:v>
                </c:pt>
                <c:pt idx="620">
                  <c:v>12420</c:v>
                </c:pt>
                <c:pt idx="621">
                  <c:v>12440</c:v>
                </c:pt>
                <c:pt idx="622">
                  <c:v>12460</c:v>
                </c:pt>
                <c:pt idx="623">
                  <c:v>12480</c:v>
                </c:pt>
                <c:pt idx="624">
                  <c:v>12500</c:v>
                </c:pt>
                <c:pt idx="625">
                  <c:v>12520</c:v>
                </c:pt>
                <c:pt idx="626">
                  <c:v>12540</c:v>
                </c:pt>
                <c:pt idx="627">
                  <c:v>12560</c:v>
                </c:pt>
                <c:pt idx="628">
                  <c:v>12580</c:v>
                </c:pt>
                <c:pt idx="629">
                  <c:v>12600</c:v>
                </c:pt>
                <c:pt idx="630">
                  <c:v>12620</c:v>
                </c:pt>
                <c:pt idx="631">
                  <c:v>12640</c:v>
                </c:pt>
                <c:pt idx="632">
                  <c:v>12660</c:v>
                </c:pt>
                <c:pt idx="633">
                  <c:v>12680</c:v>
                </c:pt>
                <c:pt idx="634">
                  <c:v>12700</c:v>
                </c:pt>
                <c:pt idx="635">
                  <c:v>12720</c:v>
                </c:pt>
                <c:pt idx="636">
                  <c:v>12740</c:v>
                </c:pt>
                <c:pt idx="637">
                  <c:v>12760</c:v>
                </c:pt>
                <c:pt idx="638">
                  <c:v>12780</c:v>
                </c:pt>
                <c:pt idx="639">
                  <c:v>12800</c:v>
                </c:pt>
                <c:pt idx="640">
                  <c:v>12820</c:v>
                </c:pt>
                <c:pt idx="641">
                  <c:v>12840</c:v>
                </c:pt>
                <c:pt idx="642">
                  <c:v>12860</c:v>
                </c:pt>
                <c:pt idx="643">
                  <c:v>12880</c:v>
                </c:pt>
                <c:pt idx="644">
                  <c:v>12900</c:v>
                </c:pt>
                <c:pt idx="645">
                  <c:v>12920</c:v>
                </c:pt>
                <c:pt idx="646">
                  <c:v>12940</c:v>
                </c:pt>
                <c:pt idx="647">
                  <c:v>12960</c:v>
                </c:pt>
                <c:pt idx="648">
                  <c:v>12980</c:v>
                </c:pt>
                <c:pt idx="649">
                  <c:v>13000</c:v>
                </c:pt>
                <c:pt idx="650">
                  <c:v>13020</c:v>
                </c:pt>
                <c:pt idx="651">
                  <c:v>13040</c:v>
                </c:pt>
                <c:pt idx="652">
                  <c:v>13060</c:v>
                </c:pt>
                <c:pt idx="653">
                  <c:v>13080</c:v>
                </c:pt>
                <c:pt idx="654">
                  <c:v>13100</c:v>
                </c:pt>
                <c:pt idx="655">
                  <c:v>13120</c:v>
                </c:pt>
                <c:pt idx="656">
                  <c:v>13140</c:v>
                </c:pt>
                <c:pt idx="657">
                  <c:v>13160</c:v>
                </c:pt>
                <c:pt idx="658">
                  <c:v>13180</c:v>
                </c:pt>
                <c:pt idx="659">
                  <c:v>13200</c:v>
                </c:pt>
                <c:pt idx="660">
                  <c:v>13220</c:v>
                </c:pt>
                <c:pt idx="661">
                  <c:v>13240</c:v>
                </c:pt>
                <c:pt idx="662">
                  <c:v>13260</c:v>
                </c:pt>
                <c:pt idx="663">
                  <c:v>13280</c:v>
                </c:pt>
                <c:pt idx="664">
                  <c:v>13300</c:v>
                </c:pt>
                <c:pt idx="665">
                  <c:v>13320</c:v>
                </c:pt>
                <c:pt idx="666">
                  <c:v>13340</c:v>
                </c:pt>
                <c:pt idx="667">
                  <c:v>13360</c:v>
                </c:pt>
                <c:pt idx="668">
                  <c:v>13380</c:v>
                </c:pt>
                <c:pt idx="669">
                  <c:v>13400</c:v>
                </c:pt>
                <c:pt idx="670">
                  <c:v>13420</c:v>
                </c:pt>
                <c:pt idx="671">
                  <c:v>13440</c:v>
                </c:pt>
                <c:pt idx="672">
                  <c:v>13460</c:v>
                </c:pt>
                <c:pt idx="673">
                  <c:v>13480</c:v>
                </c:pt>
                <c:pt idx="674">
                  <c:v>13500</c:v>
                </c:pt>
                <c:pt idx="675">
                  <c:v>13520</c:v>
                </c:pt>
                <c:pt idx="676">
                  <c:v>13540</c:v>
                </c:pt>
                <c:pt idx="677">
                  <c:v>13560</c:v>
                </c:pt>
                <c:pt idx="678">
                  <c:v>13580</c:v>
                </c:pt>
                <c:pt idx="679">
                  <c:v>13600</c:v>
                </c:pt>
                <c:pt idx="680">
                  <c:v>13620</c:v>
                </c:pt>
                <c:pt idx="681">
                  <c:v>13640</c:v>
                </c:pt>
                <c:pt idx="682">
                  <c:v>13660</c:v>
                </c:pt>
                <c:pt idx="683">
                  <c:v>13680</c:v>
                </c:pt>
                <c:pt idx="684">
                  <c:v>13700</c:v>
                </c:pt>
                <c:pt idx="685">
                  <c:v>13720</c:v>
                </c:pt>
                <c:pt idx="686">
                  <c:v>13740</c:v>
                </c:pt>
                <c:pt idx="687">
                  <c:v>13760</c:v>
                </c:pt>
                <c:pt idx="688">
                  <c:v>13780</c:v>
                </c:pt>
                <c:pt idx="689">
                  <c:v>13800</c:v>
                </c:pt>
                <c:pt idx="690">
                  <c:v>13820</c:v>
                </c:pt>
                <c:pt idx="691">
                  <c:v>13840</c:v>
                </c:pt>
                <c:pt idx="692">
                  <c:v>13860</c:v>
                </c:pt>
                <c:pt idx="693">
                  <c:v>13880</c:v>
                </c:pt>
                <c:pt idx="694">
                  <c:v>13900</c:v>
                </c:pt>
                <c:pt idx="695">
                  <c:v>13920</c:v>
                </c:pt>
                <c:pt idx="696">
                  <c:v>13940</c:v>
                </c:pt>
                <c:pt idx="697">
                  <c:v>13960</c:v>
                </c:pt>
                <c:pt idx="698">
                  <c:v>13980</c:v>
                </c:pt>
                <c:pt idx="699">
                  <c:v>14000</c:v>
                </c:pt>
                <c:pt idx="700">
                  <c:v>14020</c:v>
                </c:pt>
                <c:pt idx="701">
                  <c:v>14040</c:v>
                </c:pt>
                <c:pt idx="702">
                  <c:v>14060</c:v>
                </c:pt>
                <c:pt idx="703">
                  <c:v>14080</c:v>
                </c:pt>
                <c:pt idx="704">
                  <c:v>14100</c:v>
                </c:pt>
                <c:pt idx="705">
                  <c:v>14120</c:v>
                </c:pt>
                <c:pt idx="706">
                  <c:v>14140</c:v>
                </c:pt>
                <c:pt idx="707">
                  <c:v>14160</c:v>
                </c:pt>
                <c:pt idx="708">
                  <c:v>14180</c:v>
                </c:pt>
                <c:pt idx="709">
                  <c:v>14200</c:v>
                </c:pt>
                <c:pt idx="710">
                  <c:v>14220</c:v>
                </c:pt>
                <c:pt idx="711">
                  <c:v>14240</c:v>
                </c:pt>
                <c:pt idx="712">
                  <c:v>14260</c:v>
                </c:pt>
                <c:pt idx="713">
                  <c:v>14280</c:v>
                </c:pt>
                <c:pt idx="714">
                  <c:v>14300</c:v>
                </c:pt>
                <c:pt idx="715">
                  <c:v>14320</c:v>
                </c:pt>
                <c:pt idx="716">
                  <c:v>14340</c:v>
                </c:pt>
                <c:pt idx="717">
                  <c:v>14360</c:v>
                </c:pt>
                <c:pt idx="718">
                  <c:v>14380</c:v>
                </c:pt>
                <c:pt idx="719">
                  <c:v>14400</c:v>
                </c:pt>
                <c:pt idx="720">
                  <c:v>14420</c:v>
                </c:pt>
                <c:pt idx="721">
                  <c:v>14440</c:v>
                </c:pt>
                <c:pt idx="722">
                  <c:v>14460</c:v>
                </c:pt>
                <c:pt idx="723">
                  <c:v>14480</c:v>
                </c:pt>
                <c:pt idx="724">
                  <c:v>14500</c:v>
                </c:pt>
                <c:pt idx="725">
                  <c:v>14520</c:v>
                </c:pt>
                <c:pt idx="726">
                  <c:v>14540</c:v>
                </c:pt>
                <c:pt idx="727">
                  <c:v>14560</c:v>
                </c:pt>
                <c:pt idx="728">
                  <c:v>14580</c:v>
                </c:pt>
                <c:pt idx="729">
                  <c:v>14600</c:v>
                </c:pt>
                <c:pt idx="730">
                  <c:v>14620</c:v>
                </c:pt>
                <c:pt idx="731">
                  <c:v>14640</c:v>
                </c:pt>
                <c:pt idx="732">
                  <c:v>14660</c:v>
                </c:pt>
                <c:pt idx="733">
                  <c:v>14680</c:v>
                </c:pt>
                <c:pt idx="734">
                  <c:v>14700</c:v>
                </c:pt>
                <c:pt idx="735">
                  <c:v>14720</c:v>
                </c:pt>
                <c:pt idx="736">
                  <c:v>14740</c:v>
                </c:pt>
                <c:pt idx="737">
                  <c:v>14760</c:v>
                </c:pt>
                <c:pt idx="738">
                  <c:v>14780</c:v>
                </c:pt>
                <c:pt idx="739">
                  <c:v>14800</c:v>
                </c:pt>
                <c:pt idx="740">
                  <c:v>14820</c:v>
                </c:pt>
                <c:pt idx="741">
                  <c:v>14840</c:v>
                </c:pt>
                <c:pt idx="742">
                  <c:v>14860</c:v>
                </c:pt>
                <c:pt idx="743">
                  <c:v>14880</c:v>
                </c:pt>
                <c:pt idx="744">
                  <c:v>14900</c:v>
                </c:pt>
                <c:pt idx="745">
                  <c:v>14920</c:v>
                </c:pt>
                <c:pt idx="746">
                  <c:v>14940</c:v>
                </c:pt>
                <c:pt idx="747">
                  <c:v>14960</c:v>
                </c:pt>
                <c:pt idx="748">
                  <c:v>14980</c:v>
                </c:pt>
                <c:pt idx="749">
                  <c:v>15000</c:v>
                </c:pt>
                <c:pt idx="750">
                  <c:v>15020</c:v>
                </c:pt>
                <c:pt idx="751">
                  <c:v>15040</c:v>
                </c:pt>
                <c:pt idx="752">
                  <c:v>15060</c:v>
                </c:pt>
                <c:pt idx="753">
                  <c:v>15080</c:v>
                </c:pt>
                <c:pt idx="754">
                  <c:v>15100</c:v>
                </c:pt>
                <c:pt idx="755">
                  <c:v>15120</c:v>
                </c:pt>
                <c:pt idx="756">
                  <c:v>15140</c:v>
                </c:pt>
                <c:pt idx="757">
                  <c:v>15160</c:v>
                </c:pt>
                <c:pt idx="758">
                  <c:v>15180</c:v>
                </c:pt>
                <c:pt idx="759">
                  <c:v>15200</c:v>
                </c:pt>
                <c:pt idx="760">
                  <c:v>15220</c:v>
                </c:pt>
                <c:pt idx="761">
                  <c:v>15240</c:v>
                </c:pt>
                <c:pt idx="762">
                  <c:v>15260</c:v>
                </c:pt>
                <c:pt idx="763">
                  <c:v>15280</c:v>
                </c:pt>
                <c:pt idx="764">
                  <c:v>15300</c:v>
                </c:pt>
                <c:pt idx="765">
                  <c:v>15320</c:v>
                </c:pt>
                <c:pt idx="766">
                  <c:v>15340</c:v>
                </c:pt>
                <c:pt idx="767">
                  <c:v>15360</c:v>
                </c:pt>
                <c:pt idx="768">
                  <c:v>15380</c:v>
                </c:pt>
                <c:pt idx="769">
                  <c:v>15400</c:v>
                </c:pt>
                <c:pt idx="770">
                  <c:v>15420</c:v>
                </c:pt>
                <c:pt idx="771">
                  <c:v>15440</c:v>
                </c:pt>
                <c:pt idx="772">
                  <c:v>15460</c:v>
                </c:pt>
                <c:pt idx="773">
                  <c:v>15480</c:v>
                </c:pt>
                <c:pt idx="774">
                  <c:v>15500</c:v>
                </c:pt>
                <c:pt idx="775">
                  <c:v>15520</c:v>
                </c:pt>
                <c:pt idx="776">
                  <c:v>15540</c:v>
                </c:pt>
                <c:pt idx="777">
                  <c:v>15560</c:v>
                </c:pt>
                <c:pt idx="778">
                  <c:v>15580</c:v>
                </c:pt>
                <c:pt idx="779">
                  <c:v>15600</c:v>
                </c:pt>
                <c:pt idx="780">
                  <c:v>15620</c:v>
                </c:pt>
                <c:pt idx="781">
                  <c:v>15640</c:v>
                </c:pt>
                <c:pt idx="782">
                  <c:v>15660</c:v>
                </c:pt>
                <c:pt idx="783">
                  <c:v>15680</c:v>
                </c:pt>
                <c:pt idx="784">
                  <c:v>15700</c:v>
                </c:pt>
                <c:pt idx="785">
                  <c:v>15720</c:v>
                </c:pt>
                <c:pt idx="786">
                  <c:v>15740</c:v>
                </c:pt>
                <c:pt idx="787">
                  <c:v>15760</c:v>
                </c:pt>
                <c:pt idx="788">
                  <c:v>15780</c:v>
                </c:pt>
                <c:pt idx="789">
                  <c:v>15800</c:v>
                </c:pt>
                <c:pt idx="790">
                  <c:v>15820</c:v>
                </c:pt>
                <c:pt idx="791">
                  <c:v>15840</c:v>
                </c:pt>
                <c:pt idx="792">
                  <c:v>15860</c:v>
                </c:pt>
                <c:pt idx="793">
                  <c:v>15880</c:v>
                </c:pt>
                <c:pt idx="794">
                  <c:v>15900</c:v>
                </c:pt>
                <c:pt idx="795">
                  <c:v>15920</c:v>
                </c:pt>
                <c:pt idx="796">
                  <c:v>15940</c:v>
                </c:pt>
                <c:pt idx="797">
                  <c:v>15960</c:v>
                </c:pt>
                <c:pt idx="798">
                  <c:v>15980</c:v>
                </c:pt>
                <c:pt idx="799">
                  <c:v>16000</c:v>
                </c:pt>
                <c:pt idx="800">
                  <c:v>16020</c:v>
                </c:pt>
                <c:pt idx="801">
                  <c:v>16040</c:v>
                </c:pt>
                <c:pt idx="802">
                  <c:v>16060</c:v>
                </c:pt>
                <c:pt idx="803">
                  <c:v>16080</c:v>
                </c:pt>
                <c:pt idx="804">
                  <c:v>16100</c:v>
                </c:pt>
                <c:pt idx="805">
                  <c:v>16120</c:v>
                </c:pt>
                <c:pt idx="806">
                  <c:v>16140</c:v>
                </c:pt>
                <c:pt idx="807">
                  <c:v>16160</c:v>
                </c:pt>
                <c:pt idx="808">
                  <c:v>16180</c:v>
                </c:pt>
                <c:pt idx="809">
                  <c:v>16200</c:v>
                </c:pt>
                <c:pt idx="810">
                  <c:v>16220</c:v>
                </c:pt>
                <c:pt idx="811">
                  <c:v>16240</c:v>
                </c:pt>
                <c:pt idx="812">
                  <c:v>16260</c:v>
                </c:pt>
                <c:pt idx="813">
                  <c:v>16280</c:v>
                </c:pt>
                <c:pt idx="814">
                  <c:v>16300</c:v>
                </c:pt>
                <c:pt idx="815">
                  <c:v>16320</c:v>
                </c:pt>
                <c:pt idx="816">
                  <c:v>16340</c:v>
                </c:pt>
                <c:pt idx="817">
                  <c:v>16360</c:v>
                </c:pt>
                <c:pt idx="818">
                  <c:v>16380</c:v>
                </c:pt>
                <c:pt idx="819">
                  <c:v>16400</c:v>
                </c:pt>
                <c:pt idx="820">
                  <c:v>16420</c:v>
                </c:pt>
                <c:pt idx="821">
                  <c:v>16440</c:v>
                </c:pt>
                <c:pt idx="822">
                  <c:v>16460</c:v>
                </c:pt>
                <c:pt idx="823">
                  <c:v>16480</c:v>
                </c:pt>
                <c:pt idx="824">
                  <c:v>16500</c:v>
                </c:pt>
                <c:pt idx="825">
                  <c:v>16520</c:v>
                </c:pt>
                <c:pt idx="826">
                  <c:v>16540</c:v>
                </c:pt>
                <c:pt idx="827">
                  <c:v>16560</c:v>
                </c:pt>
                <c:pt idx="828">
                  <c:v>16580</c:v>
                </c:pt>
                <c:pt idx="829">
                  <c:v>16600</c:v>
                </c:pt>
                <c:pt idx="830">
                  <c:v>16620</c:v>
                </c:pt>
                <c:pt idx="831">
                  <c:v>16640</c:v>
                </c:pt>
                <c:pt idx="832">
                  <c:v>16660</c:v>
                </c:pt>
                <c:pt idx="833">
                  <c:v>16680</c:v>
                </c:pt>
                <c:pt idx="834">
                  <c:v>16700</c:v>
                </c:pt>
                <c:pt idx="835">
                  <c:v>16720</c:v>
                </c:pt>
                <c:pt idx="836">
                  <c:v>16740</c:v>
                </c:pt>
                <c:pt idx="837">
                  <c:v>16760</c:v>
                </c:pt>
                <c:pt idx="838">
                  <c:v>16780</c:v>
                </c:pt>
                <c:pt idx="839">
                  <c:v>16800</c:v>
                </c:pt>
                <c:pt idx="840">
                  <c:v>16820</c:v>
                </c:pt>
                <c:pt idx="841">
                  <c:v>16840</c:v>
                </c:pt>
                <c:pt idx="842">
                  <c:v>16860</c:v>
                </c:pt>
                <c:pt idx="843">
                  <c:v>16880</c:v>
                </c:pt>
                <c:pt idx="844">
                  <c:v>16900</c:v>
                </c:pt>
                <c:pt idx="845">
                  <c:v>16920</c:v>
                </c:pt>
                <c:pt idx="846">
                  <c:v>16940</c:v>
                </c:pt>
                <c:pt idx="847">
                  <c:v>16960</c:v>
                </c:pt>
                <c:pt idx="848">
                  <c:v>16980</c:v>
                </c:pt>
                <c:pt idx="849">
                  <c:v>17000</c:v>
                </c:pt>
                <c:pt idx="850">
                  <c:v>17020</c:v>
                </c:pt>
                <c:pt idx="851">
                  <c:v>17040</c:v>
                </c:pt>
                <c:pt idx="852">
                  <c:v>17060</c:v>
                </c:pt>
                <c:pt idx="853">
                  <c:v>17080</c:v>
                </c:pt>
                <c:pt idx="854">
                  <c:v>17100</c:v>
                </c:pt>
                <c:pt idx="855">
                  <c:v>17120</c:v>
                </c:pt>
                <c:pt idx="856">
                  <c:v>17140</c:v>
                </c:pt>
                <c:pt idx="857">
                  <c:v>17160</c:v>
                </c:pt>
                <c:pt idx="858">
                  <c:v>17180</c:v>
                </c:pt>
                <c:pt idx="859">
                  <c:v>17200</c:v>
                </c:pt>
                <c:pt idx="860">
                  <c:v>17220</c:v>
                </c:pt>
                <c:pt idx="861">
                  <c:v>17240</c:v>
                </c:pt>
                <c:pt idx="862">
                  <c:v>17260</c:v>
                </c:pt>
                <c:pt idx="863">
                  <c:v>17280</c:v>
                </c:pt>
                <c:pt idx="864">
                  <c:v>17300</c:v>
                </c:pt>
                <c:pt idx="865">
                  <c:v>17320</c:v>
                </c:pt>
                <c:pt idx="866">
                  <c:v>17340</c:v>
                </c:pt>
                <c:pt idx="867">
                  <c:v>17360</c:v>
                </c:pt>
                <c:pt idx="868">
                  <c:v>17380</c:v>
                </c:pt>
                <c:pt idx="869">
                  <c:v>17400</c:v>
                </c:pt>
                <c:pt idx="870">
                  <c:v>17420</c:v>
                </c:pt>
                <c:pt idx="871">
                  <c:v>17440</c:v>
                </c:pt>
                <c:pt idx="872">
                  <c:v>17460</c:v>
                </c:pt>
                <c:pt idx="873">
                  <c:v>17480</c:v>
                </c:pt>
                <c:pt idx="874">
                  <c:v>17500</c:v>
                </c:pt>
                <c:pt idx="875">
                  <c:v>17520</c:v>
                </c:pt>
                <c:pt idx="876">
                  <c:v>17540</c:v>
                </c:pt>
                <c:pt idx="877">
                  <c:v>17560</c:v>
                </c:pt>
                <c:pt idx="878">
                  <c:v>17580</c:v>
                </c:pt>
                <c:pt idx="879">
                  <c:v>17600</c:v>
                </c:pt>
                <c:pt idx="880">
                  <c:v>17620</c:v>
                </c:pt>
                <c:pt idx="881">
                  <c:v>17640</c:v>
                </c:pt>
                <c:pt idx="882">
                  <c:v>17660</c:v>
                </c:pt>
                <c:pt idx="883">
                  <c:v>17680</c:v>
                </c:pt>
                <c:pt idx="884">
                  <c:v>17700</c:v>
                </c:pt>
                <c:pt idx="885">
                  <c:v>17720</c:v>
                </c:pt>
                <c:pt idx="886">
                  <c:v>17740</c:v>
                </c:pt>
                <c:pt idx="887">
                  <c:v>17760</c:v>
                </c:pt>
                <c:pt idx="888">
                  <c:v>17780</c:v>
                </c:pt>
                <c:pt idx="889">
                  <c:v>17800</c:v>
                </c:pt>
                <c:pt idx="890">
                  <c:v>17820</c:v>
                </c:pt>
                <c:pt idx="891">
                  <c:v>17840</c:v>
                </c:pt>
                <c:pt idx="892">
                  <c:v>17860</c:v>
                </c:pt>
                <c:pt idx="893">
                  <c:v>17880</c:v>
                </c:pt>
                <c:pt idx="894">
                  <c:v>17900</c:v>
                </c:pt>
                <c:pt idx="895">
                  <c:v>17920</c:v>
                </c:pt>
                <c:pt idx="896">
                  <c:v>17940</c:v>
                </c:pt>
                <c:pt idx="897">
                  <c:v>17960</c:v>
                </c:pt>
                <c:pt idx="898">
                  <c:v>17980</c:v>
                </c:pt>
                <c:pt idx="899">
                  <c:v>18000</c:v>
                </c:pt>
                <c:pt idx="900">
                  <c:v>18020</c:v>
                </c:pt>
                <c:pt idx="901">
                  <c:v>18040</c:v>
                </c:pt>
                <c:pt idx="902">
                  <c:v>18060</c:v>
                </c:pt>
                <c:pt idx="903">
                  <c:v>18080</c:v>
                </c:pt>
                <c:pt idx="904">
                  <c:v>18100</c:v>
                </c:pt>
                <c:pt idx="905">
                  <c:v>18120</c:v>
                </c:pt>
                <c:pt idx="906">
                  <c:v>18140</c:v>
                </c:pt>
                <c:pt idx="907">
                  <c:v>18160</c:v>
                </c:pt>
                <c:pt idx="908">
                  <c:v>18180</c:v>
                </c:pt>
                <c:pt idx="909">
                  <c:v>18200</c:v>
                </c:pt>
                <c:pt idx="910">
                  <c:v>18220</c:v>
                </c:pt>
                <c:pt idx="911">
                  <c:v>18240</c:v>
                </c:pt>
                <c:pt idx="912">
                  <c:v>18260</c:v>
                </c:pt>
                <c:pt idx="913">
                  <c:v>18280</c:v>
                </c:pt>
                <c:pt idx="914">
                  <c:v>18300</c:v>
                </c:pt>
                <c:pt idx="915">
                  <c:v>18320</c:v>
                </c:pt>
                <c:pt idx="916">
                  <c:v>18340</c:v>
                </c:pt>
                <c:pt idx="917">
                  <c:v>18360</c:v>
                </c:pt>
                <c:pt idx="918">
                  <c:v>18380</c:v>
                </c:pt>
                <c:pt idx="919">
                  <c:v>18400</c:v>
                </c:pt>
                <c:pt idx="920">
                  <c:v>18420</c:v>
                </c:pt>
                <c:pt idx="921">
                  <c:v>18440</c:v>
                </c:pt>
                <c:pt idx="922">
                  <c:v>18460</c:v>
                </c:pt>
                <c:pt idx="923">
                  <c:v>18480</c:v>
                </c:pt>
                <c:pt idx="924">
                  <c:v>18500</c:v>
                </c:pt>
                <c:pt idx="925">
                  <c:v>18520</c:v>
                </c:pt>
                <c:pt idx="926">
                  <c:v>18540</c:v>
                </c:pt>
                <c:pt idx="927">
                  <c:v>18560</c:v>
                </c:pt>
                <c:pt idx="928">
                  <c:v>18580</c:v>
                </c:pt>
                <c:pt idx="929">
                  <c:v>18600</c:v>
                </c:pt>
                <c:pt idx="930">
                  <c:v>18620</c:v>
                </c:pt>
                <c:pt idx="931">
                  <c:v>18640</c:v>
                </c:pt>
                <c:pt idx="932">
                  <c:v>18660</c:v>
                </c:pt>
                <c:pt idx="933">
                  <c:v>18680</c:v>
                </c:pt>
                <c:pt idx="934">
                  <c:v>18700</c:v>
                </c:pt>
                <c:pt idx="935">
                  <c:v>18720</c:v>
                </c:pt>
                <c:pt idx="936">
                  <c:v>18740</c:v>
                </c:pt>
                <c:pt idx="937">
                  <c:v>18760</c:v>
                </c:pt>
                <c:pt idx="938">
                  <c:v>18780</c:v>
                </c:pt>
                <c:pt idx="939">
                  <c:v>18800</c:v>
                </c:pt>
                <c:pt idx="940">
                  <c:v>18820</c:v>
                </c:pt>
                <c:pt idx="941">
                  <c:v>18840</c:v>
                </c:pt>
                <c:pt idx="942">
                  <c:v>18860</c:v>
                </c:pt>
                <c:pt idx="943">
                  <c:v>18880</c:v>
                </c:pt>
                <c:pt idx="944">
                  <c:v>18900</c:v>
                </c:pt>
                <c:pt idx="945">
                  <c:v>18920</c:v>
                </c:pt>
                <c:pt idx="946">
                  <c:v>18940</c:v>
                </c:pt>
                <c:pt idx="947">
                  <c:v>18960</c:v>
                </c:pt>
                <c:pt idx="948">
                  <c:v>18980</c:v>
                </c:pt>
                <c:pt idx="949">
                  <c:v>19000</c:v>
                </c:pt>
                <c:pt idx="950">
                  <c:v>19020</c:v>
                </c:pt>
                <c:pt idx="951">
                  <c:v>19040</c:v>
                </c:pt>
                <c:pt idx="952">
                  <c:v>19060</c:v>
                </c:pt>
                <c:pt idx="953">
                  <c:v>19080</c:v>
                </c:pt>
                <c:pt idx="954">
                  <c:v>19100</c:v>
                </c:pt>
                <c:pt idx="955">
                  <c:v>19120</c:v>
                </c:pt>
                <c:pt idx="956">
                  <c:v>19140</c:v>
                </c:pt>
                <c:pt idx="957">
                  <c:v>19160</c:v>
                </c:pt>
                <c:pt idx="958">
                  <c:v>19180</c:v>
                </c:pt>
                <c:pt idx="959">
                  <c:v>19200</c:v>
                </c:pt>
                <c:pt idx="960">
                  <c:v>19220</c:v>
                </c:pt>
                <c:pt idx="961">
                  <c:v>19240</c:v>
                </c:pt>
                <c:pt idx="962">
                  <c:v>19260</c:v>
                </c:pt>
                <c:pt idx="963">
                  <c:v>19280</c:v>
                </c:pt>
                <c:pt idx="964">
                  <c:v>19300</c:v>
                </c:pt>
                <c:pt idx="965">
                  <c:v>19320</c:v>
                </c:pt>
                <c:pt idx="966">
                  <c:v>19340</c:v>
                </c:pt>
                <c:pt idx="967">
                  <c:v>19360</c:v>
                </c:pt>
                <c:pt idx="968">
                  <c:v>19380</c:v>
                </c:pt>
                <c:pt idx="969">
                  <c:v>19400</c:v>
                </c:pt>
                <c:pt idx="970">
                  <c:v>19420</c:v>
                </c:pt>
                <c:pt idx="971">
                  <c:v>19440</c:v>
                </c:pt>
                <c:pt idx="972">
                  <c:v>19460</c:v>
                </c:pt>
                <c:pt idx="973">
                  <c:v>19480</c:v>
                </c:pt>
                <c:pt idx="974">
                  <c:v>19500</c:v>
                </c:pt>
                <c:pt idx="975">
                  <c:v>19520</c:v>
                </c:pt>
                <c:pt idx="976">
                  <c:v>19540</c:v>
                </c:pt>
                <c:pt idx="977">
                  <c:v>19560</c:v>
                </c:pt>
                <c:pt idx="978">
                  <c:v>19580</c:v>
                </c:pt>
                <c:pt idx="979">
                  <c:v>19600</c:v>
                </c:pt>
                <c:pt idx="980">
                  <c:v>19620</c:v>
                </c:pt>
                <c:pt idx="981">
                  <c:v>19640</c:v>
                </c:pt>
                <c:pt idx="982">
                  <c:v>19660</c:v>
                </c:pt>
                <c:pt idx="983">
                  <c:v>19680</c:v>
                </c:pt>
                <c:pt idx="984">
                  <c:v>19700</c:v>
                </c:pt>
                <c:pt idx="985">
                  <c:v>19720</c:v>
                </c:pt>
                <c:pt idx="986">
                  <c:v>19740</c:v>
                </c:pt>
                <c:pt idx="987">
                  <c:v>19760</c:v>
                </c:pt>
                <c:pt idx="988">
                  <c:v>19780</c:v>
                </c:pt>
                <c:pt idx="989">
                  <c:v>19800</c:v>
                </c:pt>
                <c:pt idx="990">
                  <c:v>19820</c:v>
                </c:pt>
                <c:pt idx="991">
                  <c:v>19840</c:v>
                </c:pt>
                <c:pt idx="992">
                  <c:v>19860</c:v>
                </c:pt>
                <c:pt idx="993">
                  <c:v>19880</c:v>
                </c:pt>
                <c:pt idx="994">
                  <c:v>19900</c:v>
                </c:pt>
                <c:pt idx="995">
                  <c:v>19920</c:v>
                </c:pt>
                <c:pt idx="996">
                  <c:v>19940</c:v>
                </c:pt>
                <c:pt idx="997">
                  <c:v>19960</c:v>
                </c:pt>
                <c:pt idx="998">
                  <c:v>19980</c:v>
                </c:pt>
                <c:pt idx="999">
                  <c:v>20000</c:v>
                </c:pt>
                <c:pt idx="1000">
                  <c:v>20020</c:v>
                </c:pt>
                <c:pt idx="1001">
                  <c:v>20040</c:v>
                </c:pt>
                <c:pt idx="1002">
                  <c:v>20060</c:v>
                </c:pt>
                <c:pt idx="1003">
                  <c:v>20080</c:v>
                </c:pt>
                <c:pt idx="1004">
                  <c:v>20100</c:v>
                </c:pt>
                <c:pt idx="1005">
                  <c:v>20120</c:v>
                </c:pt>
                <c:pt idx="1006">
                  <c:v>20140</c:v>
                </c:pt>
                <c:pt idx="1007">
                  <c:v>20160</c:v>
                </c:pt>
                <c:pt idx="1008">
                  <c:v>20180</c:v>
                </c:pt>
                <c:pt idx="1009">
                  <c:v>20200</c:v>
                </c:pt>
                <c:pt idx="1010">
                  <c:v>20220</c:v>
                </c:pt>
                <c:pt idx="1011">
                  <c:v>20240</c:v>
                </c:pt>
                <c:pt idx="1012">
                  <c:v>20260</c:v>
                </c:pt>
                <c:pt idx="1013">
                  <c:v>20280</c:v>
                </c:pt>
                <c:pt idx="1014">
                  <c:v>20300</c:v>
                </c:pt>
                <c:pt idx="1015">
                  <c:v>20320</c:v>
                </c:pt>
                <c:pt idx="1016">
                  <c:v>20340</c:v>
                </c:pt>
                <c:pt idx="1017">
                  <c:v>20360</c:v>
                </c:pt>
                <c:pt idx="1018">
                  <c:v>20380</c:v>
                </c:pt>
                <c:pt idx="1019">
                  <c:v>20400</c:v>
                </c:pt>
                <c:pt idx="1020">
                  <c:v>20420</c:v>
                </c:pt>
                <c:pt idx="1021">
                  <c:v>20440</c:v>
                </c:pt>
                <c:pt idx="1022">
                  <c:v>20460</c:v>
                </c:pt>
                <c:pt idx="1023">
                  <c:v>20480</c:v>
                </c:pt>
                <c:pt idx="1024">
                  <c:v>20500</c:v>
                </c:pt>
                <c:pt idx="1025">
                  <c:v>20520</c:v>
                </c:pt>
                <c:pt idx="1026">
                  <c:v>20540</c:v>
                </c:pt>
                <c:pt idx="1027">
                  <c:v>20560</c:v>
                </c:pt>
                <c:pt idx="1028">
                  <c:v>20580</c:v>
                </c:pt>
                <c:pt idx="1029">
                  <c:v>20600</c:v>
                </c:pt>
                <c:pt idx="1030">
                  <c:v>20620</c:v>
                </c:pt>
                <c:pt idx="1031">
                  <c:v>20640</c:v>
                </c:pt>
                <c:pt idx="1032">
                  <c:v>20660</c:v>
                </c:pt>
                <c:pt idx="1033">
                  <c:v>20680</c:v>
                </c:pt>
                <c:pt idx="1034">
                  <c:v>20700</c:v>
                </c:pt>
                <c:pt idx="1035">
                  <c:v>20720</c:v>
                </c:pt>
                <c:pt idx="1036">
                  <c:v>20740</c:v>
                </c:pt>
                <c:pt idx="1037">
                  <c:v>20760</c:v>
                </c:pt>
                <c:pt idx="1038">
                  <c:v>20780</c:v>
                </c:pt>
                <c:pt idx="1039">
                  <c:v>20800</c:v>
                </c:pt>
                <c:pt idx="1040">
                  <c:v>20820</c:v>
                </c:pt>
                <c:pt idx="1041">
                  <c:v>20840</c:v>
                </c:pt>
                <c:pt idx="1042">
                  <c:v>20860</c:v>
                </c:pt>
                <c:pt idx="1043">
                  <c:v>20880</c:v>
                </c:pt>
                <c:pt idx="1044">
                  <c:v>20900</c:v>
                </c:pt>
                <c:pt idx="1045">
                  <c:v>20920</c:v>
                </c:pt>
                <c:pt idx="1046">
                  <c:v>20940</c:v>
                </c:pt>
                <c:pt idx="1047">
                  <c:v>20960</c:v>
                </c:pt>
                <c:pt idx="1048">
                  <c:v>20980</c:v>
                </c:pt>
                <c:pt idx="1049">
                  <c:v>21000</c:v>
                </c:pt>
                <c:pt idx="1050">
                  <c:v>21020</c:v>
                </c:pt>
                <c:pt idx="1051">
                  <c:v>21040</c:v>
                </c:pt>
                <c:pt idx="1052">
                  <c:v>21060</c:v>
                </c:pt>
                <c:pt idx="1053">
                  <c:v>21080</c:v>
                </c:pt>
                <c:pt idx="1054">
                  <c:v>21100</c:v>
                </c:pt>
                <c:pt idx="1055">
                  <c:v>21120</c:v>
                </c:pt>
                <c:pt idx="1056">
                  <c:v>21140</c:v>
                </c:pt>
                <c:pt idx="1057">
                  <c:v>21160</c:v>
                </c:pt>
                <c:pt idx="1058">
                  <c:v>21180</c:v>
                </c:pt>
                <c:pt idx="1059">
                  <c:v>21200</c:v>
                </c:pt>
                <c:pt idx="1060">
                  <c:v>21220</c:v>
                </c:pt>
                <c:pt idx="1061">
                  <c:v>21240</c:v>
                </c:pt>
                <c:pt idx="1062">
                  <c:v>21260</c:v>
                </c:pt>
                <c:pt idx="1063">
                  <c:v>21280</c:v>
                </c:pt>
                <c:pt idx="1064">
                  <c:v>21300</c:v>
                </c:pt>
                <c:pt idx="1065">
                  <c:v>21320</c:v>
                </c:pt>
                <c:pt idx="1066">
                  <c:v>21340</c:v>
                </c:pt>
                <c:pt idx="1067">
                  <c:v>21360</c:v>
                </c:pt>
                <c:pt idx="1068">
                  <c:v>21380</c:v>
                </c:pt>
                <c:pt idx="1069">
                  <c:v>21400</c:v>
                </c:pt>
                <c:pt idx="1070">
                  <c:v>21420</c:v>
                </c:pt>
                <c:pt idx="1071">
                  <c:v>21440</c:v>
                </c:pt>
                <c:pt idx="1072">
                  <c:v>21460</c:v>
                </c:pt>
                <c:pt idx="1073">
                  <c:v>21480</c:v>
                </c:pt>
                <c:pt idx="1074">
                  <c:v>21500</c:v>
                </c:pt>
                <c:pt idx="1075">
                  <c:v>21520</c:v>
                </c:pt>
                <c:pt idx="1076">
                  <c:v>21540</c:v>
                </c:pt>
                <c:pt idx="1077">
                  <c:v>21560</c:v>
                </c:pt>
                <c:pt idx="1078">
                  <c:v>21580</c:v>
                </c:pt>
                <c:pt idx="1079">
                  <c:v>21600</c:v>
                </c:pt>
                <c:pt idx="1080">
                  <c:v>21620</c:v>
                </c:pt>
                <c:pt idx="1081">
                  <c:v>21640</c:v>
                </c:pt>
                <c:pt idx="1082">
                  <c:v>21660</c:v>
                </c:pt>
                <c:pt idx="1083">
                  <c:v>21680</c:v>
                </c:pt>
                <c:pt idx="1084">
                  <c:v>21700</c:v>
                </c:pt>
                <c:pt idx="1085">
                  <c:v>21720</c:v>
                </c:pt>
                <c:pt idx="1086">
                  <c:v>21740</c:v>
                </c:pt>
                <c:pt idx="1087">
                  <c:v>21760</c:v>
                </c:pt>
                <c:pt idx="1088">
                  <c:v>21780</c:v>
                </c:pt>
                <c:pt idx="1089">
                  <c:v>21800</c:v>
                </c:pt>
                <c:pt idx="1090">
                  <c:v>21820</c:v>
                </c:pt>
                <c:pt idx="1091">
                  <c:v>21840</c:v>
                </c:pt>
                <c:pt idx="1092">
                  <c:v>21860</c:v>
                </c:pt>
                <c:pt idx="1093">
                  <c:v>21880</c:v>
                </c:pt>
                <c:pt idx="1094">
                  <c:v>21900</c:v>
                </c:pt>
                <c:pt idx="1095">
                  <c:v>21920</c:v>
                </c:pt>
                <c:pt idx="1096">
                  <c:v>21940</c:v>
                </c:pt>
                <c:pt idx="1097">
                  <c:v>21960</c:v>
                </c:pt>
                <c:pt idx="1098">
                  <c:v>21980</c:v>
                </c:pt>
                <c:pt idx="1099">
                  <c:v>22000</c:v>
                </c:pt>
                <c:pt idx="1100">
                  <c:v>22020</c:v>
                </c:pt>
                <c:pt idx="1101">
                  <c:v>22040</c:v>
                </c:pt>
                <c:pt idx="1102">
                  <c:v>22060</c:v>
                </c:pt>
                <c:pt idx="1103">
                  <c:v>22080</c:v>
                </c:pt>
                <c:pt idx="1104">
                  <c:v>22100</c:v>
                </c:pt>
                <c:pt idx="1105">
                  <c:v>22120</c:v>
                </c:pt>
                <c:pt idx="1106">
                  <c:v>22140</c:v>
                </c:pt>
                <c:pt idx="1107">
                  <c:v>22160</c:v>
                </c:pt>
                <c:pt idx="1108">
                  <c:v>22180</c:v>
                </c:pt>
                <c:pt idx="1109">
                  <c:v>22200</c:v>
                </c:pt>
                <c:pt idx="1110">
                  <c:v>22220</c:v>
                </c:pt>
                <c:pt idx="1111">
                  <c:v>22240</c:v>
                </c:pt>
                <c:pt idx="1112">
                  <c:v>22260</c:v>
                </c:pt>
                <c:pt idx="1113">
                  <c:v>22280</c:v>
                </c:pt>
                <c:pt idx="1114">
                  <c:v>22300</c:v>
                </c:pt>
                <c:pt idx="1115">
                  <c:v>22320</c:v>
                </c:pt>
                <c:pt idx="1116">
                  <c:v>22340</c:v>
                </c:pt>
                <c:pt idx="1117">
                  <c:v>22360</c:v>
                </c:pt>
                <c:pt idx="1118">
                  <c:v>22380</c:v>
                </c:pt>
                <c:pt idx="1119">
                  <c:v>22400</c:v>
                </c:pt>
                <c:pt idx="1120">
                  <c:v>22420</c:v>
                </c:pt>
                <c:pt idx="1121">
                  <c:v>22440</c:v>
                </c:pt>
                <c:pt idx="1122">
                  <c:v>22460</c:v>
                </c:pt>
                <c:pt idx="1123">
                  <c:v>22480</c:v>
                </c:pt>
                <c:pt idx="1124">
                  <c:v>22500</c:v>
                </c:pt>
                <c:pt idx="1125">
                  <c:v>22520</c:v>
                </c:pt>
                <c:pt idx="1126">
                  <c:v>22540</c:v>
                </c:pt>
                <c:pt idx="1127">
                  <c:v>22560</c:v>
                </c:pt>
                <c:pt idx="1128">
                  <c:v>22580</c:v>
                </c:pt>
                <c:pt idx="1129">
                  <c:v>22600</c:v>
                </c:pt>
                <c:pt idx="1130">
                  <c:v>22620</c:v>
                </c:pt>
                <c:pt idx="1131">
                  <c:v>22640</c:v>
                </c:pt>
                <c:pt idx="1132">
                  <c:v>22660</c:v>
                </c:pt>
                <c:pt idx="1133">
                  <c:v>22680</c:v>
                </c:pt>
                <c:pt idx="1134">
                  <c:v>22700</c:v>
                </c:pt>
                <c:pt idx="1135">
                  <c:v>22720</c:v>
                </c:pt>
                <c:pt idx="1136">
                  <c:v>22740</c:v>
                </c:pt>
                <c:pt idx="1137">
                  <c:v>22760</c:v>
                </c:pt>
                <c:pt idx="1138">
                  <c:v>22780</c:v>
                </c:pt>
                <c:pt idx="1139">
                  <c:v>22800</c:v>
                </c:pt>
                <c:pt idx="1140">
                  <c:v>22820</c:v>
                </c:pt>
                <c:pt idx="1141">
                  <c:v>22840</c:v>
                </c:pt>
                <c:pt idx="1142">
                  <c:v>22860</c:v>
                </c:pt>
                <c:pt idx="1143">
                  <c:v>22880</c:v>
                </c:pt>
                <c:pt idx="1144">
                  <c:v>22900</c:v>
                </c:pt>
                <c:pt idx="1145">
                  <c:v>22920</c:v>
                </c:pt>
                <c:pt idx="1146">
                  <c:v>22940</c:v>
                </c:pt>
                <c:pt idx="1147">
                  <c:v>22960</c:v>
                </c:pt>
                <c:pt idx="1148">
                  <c:v>22980</c:v>
                </c:pt>
                <c:pt idx="1149">
                  <c:v>23000</c:v>
                </c:pt>
                <c:pt idx="1150">
                  <c:v>23020</c:v>
                </c:pt>
                <c:pt idx="1151">
                  <c:v>23040</c:v>
                </c:pt>
                <c:pt idx="1152">
                  <c:v>23060</c:v>
                </c:pt>
                <c:pt idx="1153">
                  <c:v>23080</c:v>
                </c:pt>
                <c:pt idx="1154">
                  <c:v>23100</c:v>
                </c:pt>
                <c:pt idx="1155">
                  <c:v>23120</c:v>
                </c:pt>
                <c:pt idx="1156">
                  <c:v>23140</c:v>
                </c:pt>
                <c:pt idx="1157">
                  <c:v>23160</c:v>
                </c:pt>
                <c:pt idx="1158">
                  <c:v>23180</c:v>
                </c:pt>
                <c:pt idx="1159">
                  <c:v>23200</c:v>
                </c:pt>
                <c:pt idx="1160">
                  <c:v>23220</c:v>
                </c:pt>
                <c:pt idx="1161">
                  <c:v>23240</c:v>
                </c:pt>
                <c:pt idx="1162">
                  <c:v>23260</c:v>
                </c:pt>
                <c:pt idx="1163">
                  <c:v>23280</c:v>
                </c:pt>
                <c:pt idx="1164">
                  <c:v>23300</c:v>
                </c:pt>
                <c:pt idx="1165">
                  <c:v>23320</c:v>
                </c:pt>
                <c:pt idx="1166">
                  <c:v>23340</c:v>
                </c:pt>
                <c:pt idx="1167">
                  <c:v>23360</c:v>
                </c:pt>
                <c:pt idx="1168">
                  <c:v>23380</c:v>
                </c:pt>
                <c:pt idx="1169">
                  <c:v>23400</c:v>
                </c:pt>
                <c:pt idx="1170">
                  <c:v>23420</c:v>
                </c:pt>
                <c:pt idx="1171">
                  <c:v>23440</c:v>
                </c:pt>
                <c:pt idx="1172">
                  <c:v>23460</c:v>
                </c:pt>
                <c:pt idx="1173">
                  <c:v>23480</c:v>
                </c:pt>
                <c:pt idx="1174">
                  <c:v>23500</c:v>
                </c:pt>
                <c:pt idx="1175">
                  <c:v>23520</c:v>
                </c:pt>
                <c:pt idx="1176">
                  <c:v>23540</c:v>
                </c:pt>
                <c:pt idx="1177">
                  <c:v>23560</c:v>
                </c:pt>
                <c:pt idx="1178">
                  <c:v>23580</c:v>
                </c:pt>
                <c:pt idx="1179">
                  <c:v>23600</c:v>
                </c:pt>
                <c:pt idx="1180">
                  <c:v>23620</c:v>
                </c:pt>
                <c:pt idx="1181">
                  <c:v>23640</c:v>
                </c:pt>
                <c:pt idx="1182">
                  <c:v>23660</c:v>
                </c:pt>
                <c:pt idx="1183">
                  <c:v>23680</c:v>
                </c:pt>
                <c:pt idx="1184">
                  <c:v>23700</c:v>
                </c:pt>
                <c:pt idx="1185">
                  <c:v>23720</c:v>
                </c:pt>
                <c:pt idx="1186">
                  <c:v>23740</c:v>
                </c:pt>
                <c:pt idx="1187">
                  <c:v>23760</c:v>
                </c:pt>
                <c:pt idx="1188">
                  <c:v>23780</c:v>
                </c:pt>
                <c:pt idx="1189">
                  <c:v>23800</c:v>
                </c:pt>
                <c:pt idx="1190">
                  <c:v>23820</c:v>
                </c:pt>
                <c:pt idx="1191">
                  <c:v>23840</c:v>
                </c:pt>
                <c:pt idx="1192">
                  <c:v>23860</c:v>
                </c:pt>
                <c:pt idx="1193">
                  <c:v>23880</c:v>
                </c:pt>
                <c:pt idx="1194">
                  <c:v>23900</c:v>
                </c:pt>
                <c:pt idx="1195">
                  <c:v>23920</c:v>
                </c:pt>
                <c:pt idx="1196">
                  <c:v>23940</c:v>
                </c:pt>
                <c:pt idx="1197">
                  <c:v>23960</c:v>
                </c:pt>
                <c:pt idx="1198">
                  <c:v>23980</c:v>
                </c:pt>
                <c:pt idx="1199">
                  <c:v>24000</c:v>
                </c:pt>
                <c:pt idx="1200">
                  <c:v>24020</c:v>
                </c:pt>
                <c:pt idx="1201">
                  <c:v>24040</c:v>
                </c:pt>
                <c:pt idx="1202">
                  <c:v>24060</c:v>
                </c:pt>
                <c:pt idx="1203">
                  <c:v>24080</c:v>
                </c:pt>
                <c:pt idx="1204">
                  <c:v>24100</c:v>
                </c:pt>
                <c:pt idx="1205">
                  <c:v>24120</c:v>
                </c:pt>
                <c:pt idx="1206">
                  <c:v>24140</c:v>
                </c:pt>
                <c:pt idx="1207">
                  <c:v>24160</c:v>
                </c:pt>
                <c:pt idx="1208">
                  <c:v>24180</c:v>
                </c:pt>
                <c:pt idx="1209">
                  <c:v>24200</c:v>
                </c:pt>
                <c:pt idx="1210">
                  <c:v>24220</c:v>
                </c:pt>
                <c:pt idx="1211">
                  <c:v>24240</c:v>
                </c:pt>
                <c:pt idx="1212">
                  <c:v>24260</c:v>
                </c:pt>
                <c:pt idx="1213">
                  <c:v>24280</c:v>
                </c:pt>
                <c:pt idx="1214">
                  <c:v>24300</c:v>
                </c:pt>
                <c:pt idx="1215">
                  <c:v>24320</c:v>
                </c:pt>
                <c:pt idx="1216">
                  <c:v>24340</c:v>
                </c:pt>
                <c:pt idx="1217">
                  <c:v>24360</c:v>
                </c:pt>
                <c:pt idx="1218">
                  <c:v>24380</c:v>
                </c:pt>
                <c:pt idx="1219">
                  <c:v>24400</c:v>
                </c:pt>
                <c:pt idx="1220">
                  <c:v>24420</c:v>
                </c:pt>
                <c:pt idx="1221">
                  <c:v>24440</c:v>
                </c:pt>
                <c:pt idx="1222">
                  <c:v>24460</c:v>
                </c:pt>
                <c:pt idx="1223">
                  <c:v>24480</c:v>
                </c:pt>
                <c:pt idx="1224">
                  <c:v>24500</c:v>
                </c:pt>
                <c:pt idx="1225">
                  <c:v>24520</c:v>
                </c:pt>
                <c:pt idx="1226">
                  <c:v>24540</c:v>
                </c:pt>
                <c:pt idx="1227">
                  <c:v>24560</c:v>
                </c:pt>
                <c:pt idx="1228">
                  <c:v>24580</c:v>
                </c:pt>
                <c:pt idx="1229">
                  <c:v>24600</c:v>
                </c:pt>
                <c:pt idx="1230">
                  <c:v>24620</c:v>
                </c:pt>
                <c:pt idx="1231">
                  <c:v>24640</c:v>
                </c:pt>
                <c:pt idx="1232">
                  <c:v>24660</c:v>
                </c:pt>
                <c:pt idx="1233">
                  <c:v>24680</c:v>
                </c:pt>
                <c:pt idx="1234">
                  <c:v>24700</c:v>
                </c:pt>
                <c:pt idx="1235">
                  <c:v>24720</c:v>
                </c:pt>
                <c:pt idx="1236">
                  <c:v>24740</c:v>
                </c:pt>
                <c:pt idx="1237">
                  <c:v>24760</c:v>
                </c:pt>
                <c:pt idx="1238">
                  <c:v>24780</c:v>
                </c:pt>
                <c:pt idx="1239">
                  <c:v>24800</c:v>
                </c:pt>
                <c:pt idx="1240">
                  <c:v>24820</c:v>
                </c:pt>
                <c:pt idx="1241">
                  <c:v>24840</c:v>
                </c:pt>
                <c:pt idx="1242">
                  <c:v>24860</c:v>
                </c:pt>
                <c:pt idx="1243">
                  <c:v>24880</c:v>
                </c:pt>
                <c:pt idx="1244">
                  <c:v>24900</c:v>
                </c:pt>
                <c:pt idx="1245">
                  <c:v>24920</c:v>
                </c:pt>
                <c:pt idx="1246">
                  <c:v>24940</c:v>
                </c:pt>
                <c:pt idx="1247">
                  <c:v>24960</c:v>
                </c:pt>
                <c:pt idx="1248">
                  <c:v>24980</c:v>
                </c:pt>
                <c:pt idx="1249">
                  <c:v>25000</c:v>
                </c:pt>
              </c:numCache>
            </c:numRef>
          </c:xVal>
          <c:yVal>
            <c:numRef>
              <c:f>GICC05!$C$2:$C$1251</c:f>
              <c:numCache>
                <c:formatCode>0.00</c:formatCode>
                <c:ptCount val="1250"/>
                <c:pt idx="0">
                  <c:v>-35.159999999999997</c:v>
                </c:pt>
                <c:pt idx="1">
                  <c:v>-35.82</c:v>
                </c:pt>
                <c:pt idx="2">
                  <c:v>-35.11</c:v>
                </c:pt>
                <c:pt idx="3">
                  <c:v>-34.65</c:v>
                </c:pt>
                <c:pt idx="4">
                  <c:v>-34.53</c:v>
                </c:pt>
                <c:pt idx="5">
                  <c:v>-35.29</c:v>
                </c:pt>
                <c:pt idx="6">
                  <c:v>-35.020000000000003</c:v>
                </c:pt>
                <c:pt idx="7">
                  <c:v>-35.020000000000003</c:v>
                </c:pt>
                <c:pt idx="8">
                  <c:v>-35.78</c:v>
                </c:pt>
                <c:pt idx="9">
                  <c:v>-35.159999999999997</c:v>
                </c:pt>
                <c:pt idx="10">
                  <c:v>-35.61</c:v>
                </c:pt>
                <c:pt idx="11">
                  <c:v>-35.119999999999997</c:v>
                </c:pt>
                <c:pt idx="12">
                  <c:v>-35.79</c:v>
                </c:pt>
                <c:pt idx="13">
                  <c:v>-35.82</c:v>
                </c:pt>
                <c:pt idx="14">
                  <c:v>-35.36</c:v>
                </c:pt>
                <c:pt idx="15">
                  <c:v>-36.049999999999997</c:v>
                </c:pt>
                <c:pt idx="16">
                  <c:v>-35.39</c:v>
                </c:pt>
                <c:pt idx="17">
                  <c:v>-36.14</c:v>
                </c:pt>
                <c:pt idx="18">
                  <c:v>-35.33</c:v>
                </c:pt>
                <c:pt idx="19">
                  <c:v>-35.35</c:v>
                </c:pt>
                <c:pt idx="20">
                  <c:v>-35.72</c:v>
                </c:pt>
                <c:pt idx="21">
                  <c:v>-35.03</c:v>
                </c:pt>
                <c:pt idx="22">
                  <c:v>-35.61</c:v>
                </c:pt>
                <c:pt idx="23">
                  <c:v>-35.82</c:v>
                </c:pt>
                <c:pt idx="24">
                  <c:v>-34.93</c:v>
                </c:pt>
                <c:pt idx="25">
                  <c:v>-35.07</c:v>
                </c:pt>
                <c:pt idx="26">
                  <c:v>-35.869999999999997</c:v>
                </c:pt>
                <c:pt idx="27">
                  <c:v>-35.130000000000003</c:v>
                </c:pt>
                <c:pt idx="28">
                  <c:v>-34.979999999999997</c:v>
                </c:pt>
                <c:pt idx="29">
                  <c:v>-35.049999999999997</c:v>
                </c:pt>
                <c:pt idx="30">
                  <c:v>-35.53</c:v>
                </c:pt>
                <c:pt idx="31">
                  <c:v>-34.86</c:v>
                </c:pt>
                <c:pt idx="32">
                  <c:v>-35.25</c:v>
                </c:pt>
                <c:pt idx="33">
                  <c:v>-36.43</c:v>
                </c:pt>
                <c:pt idx="34">
                  <c:v>-35.07</c:v>
                </c:pt>
                <c:pt idx="35">
                  <c:v>-35.200000000000003</c:v>
                </c:pt>
                <c:pt idx="36">
                  <c:v>-35.49</c:v>
                </c:pt>
                <c:pt idx="37">
                  <c:v>-35.67</c:v>
                </c:pt>
                <c:pt idx="38">
                  <c:v>-35.4</c:v>
                </c:pt>
                <c:pt idx="39">
                  <c:v>-35.15</c:v>
                </c:pt>
                <c:pt idx="40">
                  <c:v>-35.799999999999997</c:v>
                </c:pt>
                <c:pt idx="41">
                  <c:v>-35.340000000000003</c:v>
                </c:pt>
                <c:pt idx="42">
                  <c:v>-35.619999999999997</c:v>
                </c:pt>
                <c:pt idx="43">
                  <c:v>-35.369999999999997</c:v>
                </c:pt>
                <c:pt idx="44">
                  <c:v>-35.590000000000003</c:v>
                </c:pt>
                <c:pt idx="45">
                  <c:v>-35.14</c:v>
                </c:pt>
                <c:pt idx="46">
                  <c:v>-35.450000000000003</c:v>
                </c:pt>
                <c:pt idx="47">
                  <c:v>-35.61</c:v>
                </c:pt>
                <c:pt idx="48">
                  <c:v>-35.92</c:v>
                </c:pt>
                <c:pt idx="49">
                  <c:v>-34.96</c:v>
                </c:pt>
                <c:pt idx="50">
                  <c:v>-35.24</c:v>
                </c:pt>
                <c:pt idx="51">
                  <c:v>-35.020000000000003</c:v>
                </c:pt>
                <c:pt idx="52">
                  <c:v>-35</c:v>
                </c:pt>
                <c:pt idx="53">
                  <c:v>-34.979999999999997</c:v>
                </c:pt>
                <c:pt idx="54">
                  <c:v>-35.409999999999997</c:v>
                </c:pt>
                <c:pt idx="55">
                  <c:v>-35.729999999999997</c:v>
                </c:pt>
                <c:pt idx="56">
                  <c:v>-35.35</c:v>
                </c:pt>
                <c:pt idx="57">
                  <c:v>-35.75</c:v>
                </c:pt>
                <c:pt idx="58">
                  <c:v>-35.450000000000003</c:v>
                </c:pt>
                <c:pt idx="59">
                  <c:v>-35.340000000000003</c:v>
                </c:pt>
                <c:pt idx="60">
                  <c:v>-35.380000000000003</c:v>
                </c:pt>
                <c:pt idx="61">
                  <c:v>-35.270000000000003</c:v>
                </c:pt>
                <c:pt idx="62">
                  <c:v>-35.15</c:v>
                </c:pt>
                <c:pt idx="63">
                  <c:v>-35.33</c:v>
                </c:pt>
                <c:pt idx="64">
                  <c:v>-35.33</c:v>
                </c:pt>
                <c:pt idx="65">
                  <c:v>-35.270000000000003</c:v>
                </c:pt>
                <c:pt idx="66">
                  <c:v>-35.14</c:v>
                </c:pt>
                <c:pt idx="67">
                  <c:v>-34.69</c:v>
                </c:pt>
                <c:pt idx="68">
                  <c:v>-35.44</c:v>
                </c:pt>
                <c:pt idx="69">
                  <c:v>-35.26</c:v>
                </c:pt>
                <c:pt idx="70">
                  <c:v>-35.14</c:v>
                </c:pt>
                <c:pt idx="71">
                  <c:v>-35.28</c:v>
                </c:pt>
                <c:pt idx="72">
                  <c:v>-34.43</c:v>
                </c:pt>
                <c:pt idx="73">
                  <c:v>-35.78</c:v>
                </c:pt>
                <c:pt idx="74">
                  <c:v>-35.33</c:v>
                </c:pt>
                <c:pt idx="75">
                  <c:v>-35.83</c:v>
                </c:pt>
                <c:pt idx="76">
                  <c:v>-35.39</c:v>
                </c:pt>
                <c:pt idx="77">
                  <c:v>-35.35</c:v>
                </c:pt>
                <c:pt idx="78">
                  <c:v>-35.74</c:v>
                </c:pt>
                <c:pt idx="79">
                  <c:v>-34.46</c:v>
                </c:pt>
                <c:pt idx="80">
                  <c:v>-34.64</c:v>
                </c:pt>
                <c:pt idx="81">
                  <c:v>-35.270000000000003</c:v>
                </c:pt>
                <c:pt idx="82">
                  <c:v>-35.86</c:v>
                </c:pt>
                <c:pt idx="83">
                  <c:v>-35.49</c:v>
                </c:pt>
                <c:pt idx="84">
                  <c:v>-35.270000000000003</c:v>
                </c:pt>
                <c:pt idx="85">
                  <c:v>-35.799999999999997</c:v>
                </c:pt>
                <c:pt idx="86">
                  <c:v>-34.93</c:v>
                </c:pt>
                <c:pt idx="87">
                  <c:v>-35.549999999999997</c:v>
                </c:pt>
                <c:pt idx="88">
                  <c:v>-35.9</c:v>
                </c:pt>
                <c:pt idx="89">
                  <c:v>-35.44</c:v>
                </c:pt>
                <c:pt idx="90">
                  <c:v>-35.47</c:v>
                </c:pt>
                <c:pt idx="91">
                  <c:v>-35.369999999999997</c:v>
                </c:pt>
                <c:pt idx="92">
                  <c:v>-35.04</c:v>
                </c:pt>
                <c:pt idx="93">
                  <c:v>-35.39</c:v>
                </c:pt>
                <c:pt idx="94">
                  <c:v>-34.49</c:v>
                </c:pt>
                <c:pt idx="95">
                  <c:v>-35.07</c:v>
                </c:pt>
                <c:pt idx="96">
                  <c:v>-34.43</c:v>
                </c:pt>
                <c:pt idx="97">
                  <c:v>-34.71</c:v>
                </c:pt>
                <c:pt idx="98">
                  <c:v>-35.1</c:v>
                </c:pt>
                <c:pt idx="99">
                  <c:v>-35.32</c:v>
                </c:pt>
                <c:pt idx="100">
                  <c:v>-35.11</c:v>
                </c:pt>
                <c:pt idx="101">
                  <c:v>-34.79</c:v>
                </c:pt>
                <c:pt idx="102">
                  <c:v>-35.35</c:v>
                </c:pt>
                <c:pt idx="103">
                  <c:v>-34.950000000000003</c:v>
                </c:pt>
                <c:pt idx="104">
                  <c:v>-34.89</c:v>
                </c:pt>
                <c:pt idx="105">
                  <c:v>-35.07</c:v>
                </c:pt>
                <c:pt idx="106">
                  <c:v>-35.46</c:v>
                </c:pt>
                <c:pt idx="107">
                  <c:v>-35.18</c:v>
                </c:pt>
                <c:pt idx="108">
                  <c:v>-36.07</c:v>
                </c:pt>
                <c:pt idx="109">
                  <c:v>-35.76</c:v>
                </c:pt>
                <c:pt idx="110">
                  <c:v>-35.200000000000003</c:v>
                </c:pt>
                <c:pt idx="111">
                  <c:v>-35.26</c:v>
                </c:pt>
                <c:pt idx="112">
                  <c:v>-34.840000000000003</c:v>
                </c:pt>
                <c:pt idx="113">
                  <c:v>-34.57</c:v>
                </c:pt>
                <c:pt idx="114">
                  <c:v>-34.81</c:v>
                </c:pt>
                <c:pt idx="115">
                  <c:v>-35.11</c:v>
                </c:pt>
                <c:pt idx="116">
                  <c:v>-34.94</c:v>
                </c:pt>
                <c:pt idx="117">
                  <c:v>-35.090000000000003</c:v>
                </c:pt>
                <c:pt idx="118">
                  <c:v>-35.26</c:v>
                </c:pt>
                <c:pt idx="119">
                  <c:v>-35.08</c:v>
                </c:pt>
                <c:pt idx="120">
                  <c:v>-34.68</c:v>
                </c:pt>
                <c:pt idx="121">
                  <c:v>-34.86</c:v>
                </c:pt>
                <c:pt idx="122">
                  <c:v>-35.32</c:v>
                </c:pt>
                <c:pt idx="123">
                  <c:v>-35.880000000000003</c:v>
                </c:pt>
                <c:pt idx="124">
                  <c:v>-35.479999999999997</c:v>
                </c:pt>
                <c:pt idx="125">
                  <c:v>-35.71</c:v>
                </c:pt>
                <c:pt idx="126">
                  <c:v>-34.83</c:v>
                </c:pt>
                <c:pt idx="127">
                  <c:v>-35.24</c:v>
                </c:pt>
                <c:pt idx="128">
                  <c:v>-34.840000000000003</c:v>
                </c:pt>
                <c:pt idx="129">
                  <c:v>-35.43</c:v>
                </c:pt>
                <c:pt idx="130">
                  <c:v>-35.06</c:v>
                </c:pt>
                <c:pt idx="131">
                  <c:v>-35.409999999999997</c:v>
                </c:pt>
                <c:pt idx="132">
                  <c:v>-35.14</c:v>
                </c:pt>
                <c:pt idx="133">
                  <c:v>-35.14</c:v>
                </c:pt>
                <c:pt idx="134">
                  <c:v>-35.43</c:v>
                </c:pt>
                <c:pt idx="135">
                  <c:v>-35.32</c:v>
                </c:pt>
                <c:pt idx="136">
                  <c:v>-35.119999999999997</c:v>
                </c:pt>
                <c:pt idx="137">
                  <c:v>-35.1</c:v>
                </c:pt>
                <c:pt idx="138">
                  <c:v>-34.83</c:v>
                </c:pt>
                <c:pt idx="139">
                  <c:v>-34.909999999999997</c:v>
                </c:pt>
                <c:pt idx="140">
                  <c:v>-34.99</c:v>
                </c:pt>
                <c:pt idx="141">
                  <c:v>-34.92</c:v>
                </c:pt>
                <c:pt idx="142">
                  <c:v>-34.630000000000003</c:v>
                </c:pt>
                <c:pt idx="143">
                  <c:v>-35.49</c:v>
                </c:pt>
                <c:pt idx="144">
                  <c:v>-35.200000000000003</c:v>
                </c:pt>
                <c:pt idx="145">
                  <c:v>-34.979999999999997</c:v>
                </c:pt>
                <c:pt idx="146">
                  <c:v>-34.81</c:v>
                </c:pt>
                <c:pt idx="147">
                  <c:v>-34.380000000000003</c:v>
                </c:pt>
                <c:pt idx="148">
                  <c:v>-34.81</c:v>
                </c:pt>
                <c:pt idx="149">
                  <c:v>-34.85</c:v>
                </c:pt>
                <c:pt idx="150">
                  <c:v>-34.79</c:v>
                </c:pt>
                <c:pt idx="151">
                  <c:v>-35.450000000000003</c:v>
                </c:pt>
                <c:pt idx="152">
                  <c:v>-35.14</c:v>
                </c:pt>
                <c:pt idx="153">
                  <c:v>-34.94</c:v>
                </c:pt>
                <c:pt idx="154">
                  <c:v>-35.14</c:v>
                </c:pt>
                <c:pt idx="155">
                  <c:v>-34.97</c:v>
                </c:pt>
                <c:pt idx="156">
                  <c:v>-34.869999999999997</c:v>
                </c:pt>
                <c:pt idx="157">
                  <c:v>-35.04</c:v>
                </c:pt>
                <c:pt idx="158">
                  <c:v>-35.26</c:v>
                </c:pt>
                <c:pt idx="159">
                  <c:v>-34.54</c:v>
                </c:pt>
                <c:pt idx="160">
                  <c:v>-35.25</c:v>
                </c:pt>
                <c:pt idx="161">
                  <c:v>-35.28</c:v>
                </c:pt>
                <c:pt idx="162">
                  <c:v>-34.76</c:v>
                </c:pt>
                <c:pt idx="163">
                  <c:v>-35.54</c:v>
                </c:pt>
                <c:pt idx="164">
                  <c:v>-35.25</c:v>
                </c:pt>
                <c:pt idx="165">
                  <c:v>-35.24</c:v>
                </c:pt>
                <c:pt idx="166">
                  <c:v>-34.89</c:v>
                </c:pt>
                <c:pt idx="167">
                  <c:v>-34.29</c:v>
                </c:pt>
                <c:pt idx="168">
                  <c:v>-34.979999999999997</c:v>
                </c:pt>
                <c:pt idx="169">
                  <c:v>-35.42</c:v>
                </c:pt>
                <c:pt idx="170">
                  <c:v>-34.659999999999997</c:v>
                </c:pt>
                <c:pt idx="171">
                  <c:v>-34.799999999999997</c:v>
                </c:pt>
                <c:pt idx="172">
                  <c:v>-34.67</c:v>
                </c:pt>
                <c:pt idx="173">
                  <c:v>-35.19</c:v>
                </c:pt>
                <c:pt idx="174">
                  <c:v>-35.28</c:v>
                </c:pt>
                <c:pt idx="175">
                  <c:v>-34.75</c:v>
                </c:pt>
                <c:pt idx="176">
                  <c:v>-35.1</c:v>
                </c:pt>
                <c:pt idx="177">
                  <c:v>-35.42</c:v>
                </c:pt>
                <c:pt idx="178">
                  <c:v>-34.770000000000003</c:v>
                </c:pt>
                <c:pt idx="179">
                  <c:v>-34.630000000000003</c:v>
                </c:pt>
                <c:pt idx="180">
                  <c:v>-35.090000000000003</c:v>
                </c:pt>
                <c:pt idx="181">
                  <c:v>-35.18</c:v>
                </c:pt>
                <c:pt idx="182">
                  <c:v>-34.93</c:v>
                </c:pt>
                <c:pt idx="183">
                  <c:v>-34.28</c:v>
                </c:pt>
                <c:pt idx="184">
                  <c:v>-34.71</c:v>
                </c:pt>
                <c:pt idx="185">
                  <c:v>-34.68</c:v>
                </c:pt>
                <c:pt idx="186">
                  <c:v>-34.409999999999997</c:v>
                </c:pt>
                <c:pt idx="187">
                  <c:v>-34.65</c:v>
                </c:pt>
                <c:pt idx="188">
                  <c:v>-35.36</c:v>
                </c:pt>
                <c:pt idx="189">
                  <c:v>-35.270000000000003</c:v>
                </c:pt>
                <c:pt idx="190">
                  <c:v>-34.78</c:v>
                </c:pt>
                <c:pt idx="191">
                  <c:v>-35.01</c:v>
                </c:pt>
                <c:pt idx="192">
                  <c:v>-35.17</c:v>
                </c:pt>
                <c:pt idx="193">
                  <c:v>-35.36</c:v>
                </c:pt>
                <c:pt idx="194">
                  <c:v>-34.9</c:v>
                </c:pt>
                <c:pt idx="195">
                  <c:v>-35.340000000000003</c:v>
                </c:pt>
                <c:pt idx="196">
                  <c:v>-35.159999999999997</c:v>
                </c:pt>
                <c:pt idx="197">
                  <c:v>-34.85</c:v>
                </c:pt>
                <c:pt idx="198">
                  <c:v>-35.119999999999997</c:v>
                </c:pt>
                <c:pt idx="199">
                  <c:v>-34.96</c:v>
                </c:pt>
                <c:pt idx="200">
                  <c:v>-35.14</c:v>
                </c:pt>
                <c:pt idx="201">
                  <c:v>-34.409999999999997</c:v>
                </c:pt>
                <c:pt idx="202">
                  <c:v>-35.200000000000003</c:v>
                </c:pt>
                <c:pt idx="203">
                  <c:v>-34.74</c:v>
                </c:pt>
                <c:pt idx="204">
                  <c:v>-35.53</c:v>
                </c:pt>
                <c:pt idx="205">
                  <c:v>-35.14</c:v>
                </c:pt>
                <c:pt idx="206">
                  <c:v>-34.869999999999997</c:v>
                </c:pt>
                <c:pt idx="207">
                  <c:v>-35.200000000000003</c:v>
                </c:pt>
                <c:pt idx="208">
                  <c:v>-34.72</c:v>
                </c:pt>
                <c:pt idx="209">
                  <c:v>-34.76</c:v>
                </c:pt>
                <c:pt idx="210">
                  <c:v>-34.5</c:v>
                </c:pt>
                <c:pt idx="211">
                  <c:v>-34.78</c:v>
                </c:pt>
                <c:pt idx="212">
                  <c:v>-35.01</c:v>
                </c:pt>
                <c:pt idx="213">
                  <c:v>-35.26</c:v>
                </c:pt>
                <c:pt idx="214">
                  <c:v>-34.92</c:v>
                </c:pt>
                <c:pt idx="215">
                  <c:v>-34.630000000000003</c:v>
                </c:pt>
                <c:pt idx="216">
                  <c:v>-34.79</c:v>
                </c:pt>
                <c:pt idx="217">
                  <c:v>-34.75</c:v>
                </c:pt>
                <c:pt idx="218">
                  <c:v>-35</c:v>
                </c:pt>
                <c:pt idx="219">
                  <c:v>-35.47</c:v>
                </c:pt>
                <c:pt idx="220">
                  <c:v>-35.200000000000003</c:v>
                </c:pt>
                <c:pt idx="221">
                  <c:v>-34.76</c:v>
                </c:pt>
                <c:pt idx="222">
                  <c:v>-34.06</c:v>
                </c:pt>
                <c:pt idx="223">
                  <c:v>-34.799999999999997</c:v>
                </c:pt>
                <c:pt idx="224">
                  <c:v>-35.15</c:v>
                </c:pt>
                <c:pt idx="225">
                  <c:v>-34.83</c:v>
                </c:pt>
                <c:pt idx="226">
                  <c:v>-35.270000000000003</c:v>
                </c:pt>
                <c:pt idx="227">
                  <c:v>-34.83</c:v>
                </c:pt>
                <c:pt idx="228">
                  <c:v>-34.21</c:v>
                </c:pt>
                <c:pt idx="229">
                  <c:v>-34.57</c:v>
                </c:pt>
                <c:pt idx="230">
                  <c:v>-34.51</c:v>
                </c:pt>
                <c:pt idx="231">
                  <c:v>-35.049999999999997</c:v>
                </c:pt>
                <c:pt idx="232">
                  <c:v>-34.69</c:v>
                </c:pt>
                <c:pt idx="233">
                  <c:v>-35.21</c:v>
                </c:pt>
                <c:pt idx="234">
                  <c:v>-35.020000000000003</c:v>
                </c:pt>
                <c:pt idx="235">
                  <c:v>-34.71</c:v>
                </c:pt>
                <c:pt idx="236">
                  <c:v>-34.79</c:v>
                </c:pt>
                <c:pt idx="237">
                  <c:v>-35.090000000000003</c:v>
                </c:pt>
                <c:pt idx="238">
                  <c:v>-34.54</c:v>
                </c:pt>
                <c:pt idx="239">
                  <c:v>-34.82</c:v>
                </c:pt>
                <c:pt idx="240">
                  <c:v>-34.659999999999997</c:v>
                </c:pt>
                <c:pt idx="241">
                  <c:v>-34.93</c:v>
                </c:pt>
                <c:pt idx="242">
                  <c:v>-34.42</c:v>
                </c:pt>
                <c:pt idx="243">
                  <c:v>-34.89</c:v>
                </c:pt>
                <c:pt idx="244">
                  <c:v>-34.79</c:v>
                </c:pt>
                <c:pt idx="245">
                  <c:v>-34.65</c:v>
                </c:pt>
                <c:pt idx="246">
                  <c:v>-34.549999999999997</c:v>
                </c:pt>
                <c:pt idx="247">
                  <c:v>-34.57</c:v>
                </c:pt>
                <c:pt idx="248">
                  <c:v>-34.08</c:v>
                </c:pt>
                <c:pt idx="249">
                  <c:v>-34.92</c:v>
                </c:pt>
                <c:pt idx="250">
                  <c:v>-34.79</c:v>
                </c:pt>
                <c:pt idx="251">
                  <c:v>-34.53</c:v>
                </c:pt>
                <c:pt idx="252">
                  <c:v>-34.799999999999997</c:v>
                </c:pt>
                <c:pt idx="253">
                  <c:v>-34.630000000000003</c:v>
                </c:pt>
                <c:pt idx="254">
                  <c:v>-34.840000000000003</c:v>
                </c:pt>
                <c:pt idx="255">
                  <c:v>-34.64</c:v>
                </c:pt>
                <c:pt idx="256">
                  <c:v>-35.11</c:v>
                </c:pt>
                <c:pt idx="257">
                  <c:v>-34.729999999999997</c:v>
                </c:pt>
                <c:pt idx="258">
                  <c:v>-35.049999999999997</c:v>
                </c:pt>
                <c:pt idx="259">
                  <c:v>-33.85</c:v>
                </c:pt>
                <c:pt idx="260">
                  <c:v>-34.630000000000003</c:v>
                </c:pt>
                <c:pt idx="261">
                  <c:v>-34.9</c:v>
                </c:pt>
                <c:pt idx="262">
                  <c:v>-34.74</c:v>
                </c:pt>
                <c:pt idx="263">
                  <c:v>-34.56</c:v>
                </c:pt>
                <c:pt idx="264">
                  <c:v>-35.270000000000003</c:v>
                </c:pt>
                <c:pt idx="265">
                  <c:v>-35.03</c:v>
                </c:pt>
                <c:pt idx="266">
                  <c:v>-34.770000000000003</c:v>
                </c:pt>
                <c:pt idx="267">
                  <c:v>-35.39</c:v>
                </c:pt>
                <c:pt idx="268">
                  <c:v>-34.96</c:v>
                </c:pt>
                <c:pt idx="269">
                  <c:v>-34.78</c:v>
                </c:pt>
                <c:pt idx="270">
                  <c:v>-35.1</c:v>
                </c:pt>
                <c:pt idx="271">
                  <c:v>-34.35</c:v>
                </c:pt>
                <c:pt idx="272">
                  <c:v>-34.81</c:v>
                </c:pt>
                <c:pt idx="273">
                  <c:v>-34.909999999999997</c:v>
                </c:pt>
                <c:pt idx="274">
                  <c:v>-34.47</c:v>
                </c:pt>
                <c:pt idx="275">
                  <c:v>-34.53</c:v>
                </c:pt>
                <c:pt idx="276">
                  <c:v>-34.700000000000003</c:v>
                </c:pt>
                <c:pt idx="277">
                  <c:v>-34.36</c:v>
                </c:pt>
                <c:pt idx="278">
                  <c:v>-34.22</c:v>
                </c:pt>
                <c:pt idx="279">
                  <c:v>-35.06</c:v>
                </c:pt>
                <c:pt idx="280">
                  <c:v>-34.78</c:v>
                </c:pt>
                <c:pt idx="281">
                  <c:v>-35.19</c:v>
                </c:pt>
                <c:pt idx="282">
                  <c:v>-33.880000000000003</c:v>
                </c:pt>
                <c:pt idx="283">
                  <c:v>-35.200000000000003</c:v>
                </c:pt>
                <c:pt idx="284">
                  <c:v>-35.18</c:v>
                </c:pt>
                <c:pt idx="285">
                  <c:v>-34.51</c:v>
                </c:pt>
                <c:pt idx="286">
                  <c:v>-35.25</c:v>
                </c:pt>
                <c:pt idx="287">
                  <c:v>-34.69</c:v>
                </c:pt>
                <c:pt idx="288">
                  <c:v>-34.71</c:v>
                </c:pt>
                <c:pt idx="289">
                  <c:v>-34.549999999999997</c:v>
                </c:pt>
                <c:pt idx="290">
                  <c:v>-34.5</c:v>
                </c:pt>
                <c:pt idx="291">
                  <c:v>-34.71</c:v>
                </c:pt>
                <c:pt idx="292">
                  <c:v>-35.020000000000003</c:v>
                </c:pt>
                <c:pt idx="293">
                  <c:v>-34.71</c:v>
                </c:pt>
                <c:pt idx="294">
                  <c:v>-33.950000000000003</c:v>
                </c:pt>
                <c:pt idx="295">
                  <c:v>-34.200000000000003</c:v>
                </c:pt>
                <c:pt idx="296">
                  <c:v>-34.61</c:v>
                </c:pt>
                <c:pt idx="297">
                  <c:v>-34.909999999999997</c:v>
                </c:pt>
                <c:pt idx="298">
                  <c:v>-34.729999999999997</c:v>
                </c:pt>
                <c:pt idx="299">
                  <c:v>-34.85</c:v>
                </c:pt>
                <c:pt idx="300">
                  <c:v>-35.03</c:v>
                </c:pt>
                <c:pt idx="301">
                  <c:v>-34.770000000000003</c:v>
                </c:pt>
                <c:pt idx="302">
                  <c:v>-34.78</c:v>
                </c:pt>
                <c:pt idx="303">
                  <c:v>-35.49</c:v>
                </c:pt>
                <c:pt idx="304">
                  <c:v>-34.270000000000003</c:v>
                </c:pt>
                <c:pt idx="305">
                  <c:v>-35.17</c:v>
                </c:pt>
                <c:pt idx="306">
                  <c:v>-34.71</c:v>
                </c:pt>
                <c:pt idx="307">
                  <c:v>-34.39</c:v>
                </c:pt>
                <c:pt idx="308">
                  <c:v>-34.42</c:v>
                </c:pt>
                <c:pt idx="309">
                  <c:v>-34.89</c:v>
                </c:pt>
                <c:pt idx="310">
                  <c:v>-34.89</c:v>
                </c:pt>
                <c:pt idx="311">
                  <c:v>-34.58</c:v>
                </c:pt>
                <c:pt idx="312">
                  <c:v>-34.6</c:v>
                </c:pt>
                <c:pt idx="313">
                  <c:v>-35.130000000000003</c:v>
                </c:pt>
                <c:pt idx="314">
                  <c:v>-34.380000000000003</c:v>
                </c:pt>
                <c:pt idx="315">
                  <c:v>-35.200000000000003</c:v>
                </c:pt>
                <c:pt idx="316">
                  <c:v>-34.549999999999997</c:v>
                </c:pt>
                <c:pt idx="317">
                  <c:v>-34.6</c:v>
                </c:pt>
                <c:pt idx="318">
                  <c:v>-34.86</c:v>
                </c:pt>
                <c:pt idx="319">
                  <c:v>-34.99</c:v>
                </c:pt>
                <c:pt idx="320">
                  <c:v>-34.229999999999997</c:v>
                </c:pt>
                <c:pt idx="321">
                  <c:v>-34.619999999999997</c:v>
                </c:pt>
                <c:pt idx="322">
                  <c:v>-34.07</c:v>
                </c:pt>
                <c:pt idx="323">
                  <c:v>-34.97</c:v>
                </c:pt>
                <c:pt idx="324">
                  <c:v>-34.32</c:v>
                </c:pt>
                <c:pt idx="325">
                  <c:v>-34.5</c:v>
                </c:pt>
                <c:pt idx="326">
                  <c:v>-34.53</c:v>
                </c:pt>
                <c:pt idx="327">
                  <c:v>-35.01</c:v>
                </c:pt>
                <c:pt idx="328">
                  <c:v>-34.97</c:v>
                </c:pt>
                <c:pt idx="329">
                  <c:v>-34.979999999999997</c:v>
                </c:pt>
                <c:pt idx="330">
                  <c:v>-34.450000000000003</c:v>
                </c:pt>
                <c:pt idx="331">
                  <c:v>-34.369999999999997</c:v>
                </c:pt>
                <c:pt idx="332">
                  <c:v>-34.61</c:v>
                </c:pt>
                <c:pt idx="333">
                  <c:v>-34.57</c:v>
                </c:pt>
                <c:pt idx="334">
                  <c:v>-34.74</c:v>
                </c:pt>
                <c:pt idx="335">
                  <c:v>-34.369999999999997</c:v>
                </c:pt>
                <c:pt idx="336">
                  <c:v>-34.49</c:v>
                </c:pt>
                <c:pt idx="337">
                  <c:v>-34.520000000000003</c:v>
                </c:pt>
                <c:pt idx="338">
                  <c:v>-34.58</c:v>
                </c:pt>
                <c:pt idx="339">
                  <c:v>-35.119999999999997</c:v>
                </c:pt>
                <c:pt idx="340">
                  <c:v>-34.69</c:v>
                </c:pt>
                <c:pt idx="341">
                  <c:v>-34.32</c:v>
                </c:pt>
                <c:pt idx="342">
                  <c:v>-34.36</c:v>
                </c:pt>
                <c:pt idx="343">
                  <c:v>-34.72</c:v>
                </c:pt>
                <c:pt idx="344">
                  <c:v>-34.56</c:v>
                </c:pt>
                <c:pt idx="345">
                  <c:v>-34.97</c:v>
                </c:pt>
                <c:pt idx="346">
                  <c:v>-34.32</c:v>
                </c:pt>
                <c:pt idx="347">
                  <c:v>-34.26</c:v>
                </c:pt>
                <c:pt idx="348">
                  <c:v>-35.11</c:v>
                </c:pt>
                <c:pt idx="349">
                  <c:v>-34.729999999999997</c:v>
                </c:pt>
                <c:pt idx="350">
                  <c:v>-34.47</c:v>
                </c:pt>
                <c:pt idx="351">
                  <c:v>-34.82</c:v>
                </c:pt>
                <c:pt idx="352">
                  <c:v>-34.9</c:v>
                </c:pt>
                <c:pt idx="353">
                  <c:v>-34.770000000000003</c:v>
                </c:pt>
                <c:pt idx="354">
                  <c:v>-34.4</c:v>
                </c:pt>
                <c:pt idx="355">
                  <c:v>-34.950000000000003</c:v>
                </c:pt>
                <c:pt idx="356">
                  <c:v>-34.97</c:v>
                </c:pt>
                <c:pt idx="357">
                  <c:v>-34.36</c:v>
                </c:pt>
                <c:pt idx="358">
                  <c:v>-35.28</c:v>
                </c:pt>
                <c:pt idx="359">
                  <c:v>-34.74</c:v>
                </c:pt>
                <c:pt idx="360">
                  <c:v>-34.68</c:v>
                </c:pt>
                <c:pt idx="361">
                  <c:v>-34.93</c:v>
                </c:pt>
                <c:pt idx="362">
                  <c:v>-34.869999999999997</c:v>
                </c:pt>
                <c:pt idx="363">
                  <c:v>-34.119999999999997</c:v>
                </c:pt>
                <c:pt idx="364">
                  <c:v>-34.840000000000003</c:v>
                </c:pt>
                <c:pt idx="365">
                  <c:v>-34.99</c:v>
                </c:pt>
                <c:pt idx="366">
                  <c:v>-34.729999999999997</c:v>
                </c:pt>
                <c:pt idx="367">
                  <c:v>-34.64</c:v>
                </c:pt>
                <c:pt idx="368">
                  <c:v>-34.74</c:v>
                </c:pt>
                <c:pt idx="369">
                  <c:v>-34.31</c:v>
                </c:pt>
                <c:pt idx="370">
                  <c:v>-34.549999999999997</c:v>
                </c:pt>
                <c:pt idx="371">
                  <c:v>-34.619999999999997</c:v>
                </c:pt>
                <c:pt idx="372">
                  <c:v>-34.5</c:v>
                </c:pt>
                <c:pt idx="373">
                  <c:v>-34.44</c:v>
                </c:pt>
                <c:pt idx="374">
                  <c:v>-33.880000000000003</c:v>
                </c:pt>
                <c:pt idx="375">
                  <c:v>-34.770000000000003</c:v>
                </c:pt>
                <c:pt idx="376">
                  <c:v>-34.78</c:v>
                </c:pt>
                <c:pt idx="377">
                  <c:v>-35.04</c:v>
                </c:pt>
                <c:pt idx="378">
                  <c:v>-34.340000000000003</c:v>
                </c:pt>
                <c:pt idx="379">
                  <c:v>-34.520000000000003</c:v>
                </c:pt>
                <c:pt idx="380">
                  <c:v>-34.08</c:v>
                </c:pt>
                <c:pt idx="381">
                  <c:v>-34.01</c:v>
                </c:pt>
                <c:pt idx="382">
                  <c:v>-34.880000000000003</c:v>
                </c:pt>
                <c:pt idx="383">
                  <c:v>-33.9</c:v>
                </c:pt>
                <c:pt idx="384">
                  <c:v>-34.01</c:v>
                </c:pt>
                <c:pt idx="385">
                  <c:v>-34.65</c:v>
                </c:pt>
                <c:pt idx="386">
                  <c:v>-34.26</c:v>
                </c:pt>
                <c:pt idx="387">
                  <c:v>-34.090000000000003</c:v>
                </c:pt>
                <c:pt idx="388">
                  <c:v>-34.75</c:v>
                </c:pt>
                <c:pt idx="389">
                  <c:v>-34.35</c:v>
                </c:pt>
                <c:pt idx="390">
                  <c:v>-34.130000000000003</c:v>
                </c:pt>
                <c:pt idx="391">
                  <c:v>-33.76</c:v>
                </c:pt>
                <c:pt idx="392">
                  <c:v>-34.35</c:v>
                </c:pt>
                <c:pt idx="393">
                  <c:v>-34.4</c:v>
                </c:pt>
                <c:pt idx="394">
                  <c:v>-34.619999999999997</c:v>
                </c:pt>
                <c:pt idx="395">
                  <c:v>-34.979999999999997</c:v>
                </c:pt>
                <c:pt idx="396">
                  <c:v>-34.51</c:v>
                </c:pt>
                <c:pt idx="397">
                  <c:v>-34.78</c:v>
                </c:pt>
                <c:pt idx="398">
                  <c:v>-34.83</c:v>
                </c:pt>
                <c:pt idx="399">
                  <c:v>-33.6</c:v>
                </c:pt>
                <c:pt idx="400">
                  <c:v>-34.04</c:v>
                </c:pt>
                <c:pt idx="401">
                  <c:v>-34.4</c:v>
                </c:pt>
                <c:pt idx="402">
                  <c:v>-34.43</c:v>
                </c:pt>
                <c:pt idx="403">
                  <c:v>-35.049999999999997</c:v>
                </c:pt>
                <c:pt idx="404">
                  <c:v>-34.51</c:v>
                </c:pt>
                <c:pt idx="405">
                  <c:v>-34.5</c:v>
                </c:pt>
                <c:pt idx="406">
                  <c:v>-33.96</c:v>
                </c:pt>
                <c:pt idx="407">
                  <c:v>-35.44</c:v>
                </c:pt>
                <c:pt idx="408">
                  <c:v>-35.68</c:v>
                </c:pt>
                <c:pt idx="409">
                  <c:v>-35.54</c:v>
                </c:pt>
                <c:pt idx="410">
                  <c:v>-36.06</c:v>
                </c:pt>
                <c:pt idx="411">
                  <c:v>-35.880000000000003</c:v>
                </c:pt>
                <c:pt idx="412">
                  <c:v>-36.03</c:v>
                </c:pt>
                <c:pt idx="413">
                  <c:v>-35.21</c:v>
                </c:pt>
                <c:pt idx="414">
                  <c:v>-35.68</c:v>
                </c:pt>
                <c:pt idx="415">
                  <c:v>-34.5</c:v>
                </c:pt>
                <c:pt idx="416">
                  <c:v>-34.700000000000003</c:v>
                </c:pt>
                <c:pt idx="417">
                  <c:v>-34.869999999999997</c:v>
                </c:pt>
                <c:pt idx="418">
                  <c:v>-34.950000000000003</c:v>
                </c:pt>
                <c:pt idx="419">
                  <c:v>-34.409999999999997</c:v>
                </c:pt>
                <c:pt idx="420">
                  <c:v>-35.36</c:v>
                </c:pt>
                <c:pt idx="421">
                  <c:v>-34.79</c:v>
                </c:pt>
                <c:pt idx="422">
                  <c:v>-34.46</c:v>
                </c:pt>
                <c:pt idx="423">
                  <c:v>-35.07</c:v>
                </c:pt>
                <c:pt idx="424">
                  <c:v>-34.700000000000003</c:v>
                </c:pt>
                <c:pt idx="425">
                  <c:v>-34.43</c:v>
                </c:pt>
                <c:pt idx="426">
                  <c:v>-34.83</c:v>
                </c:pt>
                <c:pt idx="427">
                  <c:v>-34.99</c:v>
                </c:pt>
                <c:pt idx="428">
                  <c:v>-34.590000000000003</c:v>
                </c:pt>
                <c:pt idx="429">
                  <c:v>-34.35</c:v>
                </c:pt>
                <c:pt idx="430">
                  <c:v>-34.83</c:v>
                </c:pt>
                <c:pt idx="431">
                  <c:v>-34.18</c:v>
                </c:pt>
                <c:pt idx="432">
                  <c:v>-35.020000000000003</c:v>
                </c:pt>
                <c:pt idx="433">
                  <c:v>-35.46</c:v>
                </c:pt>
                <c:pt idx="434">
                  <c:v>-35.21</c:v>
                </c:pt>
                <c:pt idx="435">
                  <c:v>-34.01</c:v>
                </c:pt>
                <c:pt idx="436">
                  <c:v>-34.92</c:v>
                </c:pt>
                <c:pt idx="437">
                  <c:v>-34.49</c:v>
                </c:pt>
                <c:pt idx="438">
                  <c:v>-35.340000000000003</c:v>
                </c:pt>
                <c:pt idx="439">
                  <c:v>-34.22</c:v>
                </c:pt>
                <c:pt idx="440">
                  <c:v>-35.57</c:v>
                </c:pt>
                <c:pt idx="441">
                  <c:v>-35.22</c:v>
                </c:pt>
                <c:pt idx="442">
                  <c:v>-34.08</c:v>
                </c:pt>
                <c:pt idx="443">
                  <c:v>-35.15</c:v>
                </c:pt>
                <c:pt idx="444">
                  <c:v>-34.57</c:v>
                </c:pt>
                <c:pt idx="445">
                  <c:v>-34.17</c:v>
                </c:pt>
                <c:pt idx="446">
                  <c:v>-34.299999999999997</c:v>
                </c:pt>
                <c:pt idx="447">
                  <c:v>-34.71</c:v>
                </c:pt>
                <c:pt idx="448">
                  <c:v>-34.57</c:v>
                </c:pt>
                <c:pt idx="449">
                  <c:v>-34.47</c:v>
                </c:pt>
                <c:pt idx="450">
                  <c:v>-34.68</c:v>
                </c:pt>
                <c:pt idx="451">
                  <c:v>-35.57</c:v>
                </c:pt>
                <c:pt idx="452">
                  <c:v>-35.18</c:v>
                </c:pt>
                <c:pt idx="453">
                  <c:v>-34.92</c:v>
                </c:pt>
                <c:pt idx="454">
                  <c:v>-34.729999999999997</c:v>
                </c:pt>
                <c:pt idx="455">
                  <c:v>-34.61</c:v>
                </c:pt>
                <c:pt idx="456">
                  <c:v>-34.979999999999997</c:v>
                </c:pt>
                <c:pt idx="457">
                  <c:v>-34.47</c:v>
                </c:pt>
                <c:pt idx="458">
                  <c:v>-34.340000000000003</c:v>
                </c:pt>
                <c:pt idx="459">
                  <c:v>-34.700000000000003</c:v>
                </c:pt>
                <c:pt idx="460">
                  <c:v>-34.83</c:v>
                </c:pt>
                <c:pt idx="461">
                  <c:v>-34.92</c:v>
                </c:pt>
                <c:pt idx="462">
                  <c:v>-35.619999999999997</c:v>
                </c:pt>
                <c:pt idx="463">
                  <c:v>-35.659999999999997</c:v>
                </c:pt>
                <c:pt idx="464">
                  <c:v>-36.049999999999997</c:v>
                </c:pt>
                <c:pt idx="465">
                  <c:v>-35.19</c:v>
                </c:pt>
                <c:pt idx="466">
                  <c:v>-35.04</c:v>
                </c:pt>
                <c:pt idx="467">
                  <c:v>-34.909999999999997</c:v>
                </c:pt>
                <c:pt idx="468">
                  <c:v>-34.56</c:v>
                </c:pt>
                <c:pt idx="469">
                  <c:v>-34.869999999999997</c:v>
                </c:pt>
                <c:pt idx="470">
                  <c:v>-34.799999999999997</c:v>
                </c:pt>
                <c:pt idx="471">
                  <c:v>-34.83</c:v>
                </c:pt>
                <c:pt idx="472">
                  <c:v>-35.119999999999997</c:v>
                </c:pt>
                <c:pt idx="473">
                  <c:v>-35.119999999999997</c:v>
                </c:pt>
                <c:pt idx="474">
                  <c:v>-34.92</c:v>
                </c:pt>
                <c:pt idx="475">
                  <c:v>-34.659999999999997</c:v>
                </c:pt>
                <c:pt idx="476">
                  <c:v>-35.01</c:v>
                </c:pt>
                <c:pt idx="477">
                  <c:v>-34.56</c:v>
                </c:pt>
                <c:pt idx="478">
                  <c:v>-34.979999999999997</c:v>
                </c:pt>
                <c:pt idx="479">
                  <c:v>-35.130000000000003</c:v>
                </c:pt>
                <c:pt idx="480">
                  <c:v>-34.950000000000003</c:v>
                </c:pt>
                <c:pt idx="481">
                  <c:v>-34.770000000000003</c:v>
                </c:pt>
                <c:pt idx="482">
                  <c:v>-34.96</c:v>
                </c:pt>
                <c:pt idx="483">
                  <c:v>-34.85</c:v>
                </c:pt>
                <c:pt idx="484">
                  <c:v>-34.840000000000003</c:v>
                </c:pt>
                <c:pt idx="485">
                  <c:v>-34.619999999999997</c:v>
                </c:pt>
                <c:pt idx="486">
                  <c:v>-34.68</c:v>
                </c:pt>
                <c:pt idx="487">
                  <c:v>-34.869999999999997</c:v>
                </c:pt>
                <c:pt idx="488">
                  <c:v>-34.659999999999997</c:v>
                </c:pt>
                <c:pt idx="489">
                  <c:v>-34.49</c:v>
                </c:pt>
                <c:pt idx="490">
                  <c:v>-35.119999999999997</c:v>
                </c:pt>
                <c:pt idx="491">
                  <c:v>-35.369999999999997</c:v>
                </c:pt>
                <c:pt idx="492">
                  <c:v>-35.22</c:v>
                </c:pt>
                <c:pt idx="493">
                  <c:v>-34.54</c:v>
                </c:pt>
                <c:pt idx="494">
                  <c:v>-35.06</c:v>
                </c:pt>
                <c:pt idx="495">
                  <c:v>-35.26</c:v>
                </c:pt>
                <c:pt idx="496">
                  <c:v>-34.85</c:v>
                </c:pt>
                <c:pt idx="497">
                  <c:v>-35.46</c:v>
                </c:pt>
                <c:pt idx="498">
                  <c:v>-34.65</c:v>
                </c:pt>
                <c:pt idx="499">
                  <c:v>-35.1</c:v>
                </c:pt>
                <c:pt idx="500">
                  <c:v>-34.94</c:v>
                </c:pt>
                <c:pt idx="501">
                  <c:v>-35.11</c:v>
                </c:pt>
                <c:pt idx="502">
                  <c:v>-35.79</c:v>
                </c:pt>
                <c:pt idx="503">
                  <c:v>-35.21</c:v>
                </c:pt>
                <c:pt idx="504">
                  <c:v>-35.32</c:v>
                </c:pt>
                <c:pt idx="505">
                  <c:v>-35.29</c:v>
                </c:pt>
                <c:pt idx="506">
                  <c:v>-35.450000000000003</c:v>
                </c:pt>
                <c:pt idx="507">
                  <c:v>-34.99</c:v>
                </c:pt>
                <c:pt idx="508">
                  <c:v>-35.020000000000003</c:v>
                </c:pt>
                <c:pt idx="509">
                  <c:v>-34.89</c:v>
                </c:pt>
                <c:pt idx="510">
                  <c:v>-35.93</c:v>
                </c:pt>
                <c:pt idx="511">
                  <c:v>-35.54</c:v>
                </c:pt>
                <c:pt idx="512">
                  <c:v>-36.33</c:v>
                </c:pt>
                <c:pt idx="513">
                  <c:v>-36.39</c:v>
                </c:pt>
                <c:pt idx="514">
                  <c:v>-36.01</c:v>
                </c:pt>
                <c:pt idx="515">
                  <c:v>-36.01</c:v>
                </c:pt>
                <c:pt idx="516">
                  <c:v>-35.200000000000003</c:v>
                </c:pt>
                <c:pt idx="517">
                  <c:v>-36.119999999999997</c:v>
                </c:pt>
                <c:pt idx="518">
                  <c:v>-36.18</c:v>
                </c:pt>
                <c:pt idx="519">
                  <c:v>-36.36</c:v>
                </c:pt>
                <c:pt idx="520">
                  <c:v>-35.96</c:v>
                </c:pt>
                <c:pt idx="521">
                  <c:v>-36.119999999999997</c:v>
                </c:pt>
                <c:pt idx="522">
                  <c:v>-36.04</c:v>
                </c:pt>
                <c:pt idx="523">
                  <c:v>-35.53</c:v>
                </c:pt>
                <c:pt idx="524">
                  <c:v>-36.340000000000003</c:v>
                </c:pt>
                <c:pt idx="525">
                  <c:v>-35.46</c:v>
                </c:pt>
                <c:pt idx="526">
                  <c:v>-35.729999999999997</c:v>
                </c:pt>
                <c:pt idx="527">
                  <c:v>-35.86</c:v>
                </c:pt>
                <c:pt idx="528">
                  <c:v>-35.99</c:v>
                </c:pt>
                <c:pt idx="529">
                  <c:v>-35.89</c:v>
                </c:pt>
                <c:pt idx="530">
                  <c:v>-36.119999999999997</c:v>
                </c:pt>
                <c:pt idx="531">
                  <c:v>-36.130000000000003</c:v>
                </c:pt>
                <c:pt idx="532">
                  <c:v>-36.159999999999997</c:v>
                </c:pt>
                <c:pt idx="533">
                  <c:v>-35.5</c:v>
                </c:pt>
                <c:pt idx="534">
                  <c:v>-35.770000000000003</c:v>
                </c:pt>
                <c:pt idx="535">
                  <c:v>-36.049999999999997</c:v>
                </c:pt>
                <c:pt idx="536">
                  <c:v>-36.450000000000003</c:v>
                </c:pt>
                <c:pt idx="537">
                  <c:v>-35.880000000000003</c:v>
                </c:pt>
                <c:pt idx="538">
                  <c:v>-36.22</c:v>
                </c:pt>
                <c:pt idx="539">
                  <c:v>-36.83</c:v>
                </c:pt>
                <c:pt idx="540">
                  <c:v>-35.840000000000003</c:v>
                </c:pt>
                <c:pt idx="541">
                  <c:v>-36.590000000000003</c:v>
                </c:pt>
                <c:pt idx="542">
                  <c:v>-36.090000000000003</c:v>
                </c:pt>
                <c:pt idx="543">
                  <c:v>-37.229999999999997</c:v>
                </c:pt>
                <c:pt idx="544">
                  <c:v>-37.6</c:v>
                </c:pt>
                <c:pt idx="545">
                  <c:v>-37.25</c:v>
                </c:pt>
                <c:pt idx="546">
                  <c:v>-37.15</c:v>
                </c:pt>
                <c:pt idx="547">
                  <c:v>-37</c:v>
                </c:pt>
                <c:pt idx="548">
                  <c:v>-38.01</c:v>
                </c:pt>
                <c:pt idx="549">
                  <c:v>-36.53</c:v>
                </c:pt>
                <c:pt idx="550">
                  <c:v>-37.049999999999997</c:v>
                </c:pt>
                <c:pt idx="551">
                  <c:v>-36.44</c:v>
                </c:pt>
                <c:pt idx="552">
                  <c:v>-36.64</c:v>
                </c:pt>
                <c:pt idx="553">
                  <c:v>-36.89</c:v>
                </c:pt>
                <c:pt idx="554">
                  <c:v>-37.11</c:v>
                </c:pt>
                <c:pt idx="555">
                  <c:v>-36.71</c:v>
                </c:pt>
                <c:pt idx="556">
                  <c:v>-36.43</c:v>
                </c:pt>
                <c:pt idx="557">
                  <c:v>-37.130000000000003</c:v>
                </c:pt>
                <c:pt idx="558">
                  <c:v>-36.619999999999997</c:v>
                </c:pt>
                <c:pt idx="559">
                  <c:v>-37.25</c:v>
                </c:pt>
                <c:pt idx="560">
                  <c:v>-37.39</c:v>
                </c:pt>
                <c:pt idx="561">
                  <c:v>-37.6</c:v>
                </c:pt>
                <c:pt idx="562">
                  <c:v>-36.57</c:v>
                </c:pt>
                <c:pt idx="563">
                  <c:v>-36.159999999999997</c:v>
                </c:pt>
                <c:pt idx="564">
                  <c:v>-36.58</c:v>
                </c:pt>
                <c:pt idx="565">
                  <c:v>-37.54</c:v>
                </c:pt>
                <c:pt idx="566">
                  <c:v>-36.67</c:v>
                </c:pt>
                <c:pt idx="567">
                  <c:v>-36.909999999999997</c:v>
                </c:pt>
                <c:pt idx="568">
                  <c:v>-37.450000000000003</c:v>
                </c:pt>
                <c:pt idx="569">
                  <c:v>-37.630000000000003</c:v>
                </c:pt>
                <c:pt idx="570">
                  <c:v>-37.11</c:v>
                </c:pt>
                <c:pt idx="571">
                  <c:v>-38.46</c:v>
                </c:pt>
                <c:pt idx="572">
                  <c:v>-38.26</c:v>
                </c:pt>
                <c:pt idx="573">
                  <c:v>-38.72</c:v>
                </c:pt>
                <c:pt idx="574">
                  <c:v>-37.409999999999997</c:v>
                </c:pt>
                <c:pt idx="575">
                  <c:v>-37.840000000000003</c:v>
                </c:pt>
                <c:pt idx="576">
                  <c:v>-36.9</c:v>
                </c:pt>
                <c:pt idx="577">
                  <c:v>-36.6</c:v>
                </c:pt>
                <c:pt idx="578">
                  <c:v>-36.869999999999997</c:v>
                </c:pt>
                <c:pt idx="579">
                  <c:v>-36.78</c:v>
                </c:pt>
                <c:pt idx="580">
                  <c:v>-36.409999999999997</c:v>
                </c:pt>
                <c:pt idx="581">
                  <c:v>-36.57</c:v>
                </c:pt>
                <c:pt idx="582">
                  <c:v>-36.68</c:v>
                </c:pt>
                <c:pt idx="583">
                  <c:v>-38.49</c:v>
                </c:pt>
                <c:pt idx="584">
                  <c:v>-39.04</c:v>
                </c:pt>
                <c:pt idx="585">
                  <c:v>-39.6</c:v>
                </c:pt>
                <c:pt idx="586">
                  <c:v>-39.72</c:v>
                </c:pt>
                <c:pt idx="587">
                  <c:v>-40.85</c:v>
                </c:pt>
                <c:pt idx="588">
                  <c:v>-40.549999999999997</c:v>
                </c:pt>
                <c:pt idx="589">
                  <c:v>-39.869999999999997</c:v>
                </c:pt>
                <c:pt idx="590">
                  <c:v>-40.450000000000003</c:v>
                </c:pt>
                <c:pt idx="591">
                  <c:v>-40.97</c:v>
                </c:pt>
                <c:pt idx="592">
                  <c:v>-39.17</c:v>
                </c:pt>
                <c:pt idx="593">
                  <c:v>-38.93</c:v>
                </c:pt>
                <c:pt idx="594">
                  <c:v>-41.52</c:v>
                </c:pt>
                <c:pt idx="595">
                  <c:v>-39.729999999999997</c:v>
                </c:pt>
                <c:pt idx="596">
                  <c:v>-41.94</c:v>
                </c:pt>
                <c:pt idx="597">
                  <c:v>-40.340000000000003</c:v>
                </c:pt>
                <c:pt idx="598">
                  <c:v>-41.54</c:v>
                </c:pt>
                <c:pt idx="599">
                  <c:v>-40.54</c:v>
                </c:pt>
                <c:pt idx="600">
                  <c:v>-39.6</c:v>
                </c:pt>
                <c:pt idx="601">
                  <c:v>-40.17</c:v>
                </c:pt>
                <c:pt idx="602">
                  <c:v>-39.32</c:v>
                </c:pt>
                <c:pt idx="603">
                  <c:v>-40.770000000000003</c:v>
                </c:pt>
                <c:pt idx="604">
                  <c:v>-40.74</c:v>
                </c:pt>
                <c:pt idx="605">
                  <c:v>-41.89</c:v>
                </c:pt>
                <c:pt idx="606">
                  <c:v>-40.61</c:v>
                </c:pt>
                <c:pt idx="607">
                  <c:v>-41.76</c:v>
                </c:pt>
                <c:pt idx="608">
                  <c:v>-42.09</c:v>
                </c:pt>
                <c:pt idx="609">
                  <c:v>-38.909999999999997</c:v>
                </c:pt>
                <c:pt idx="610">
                  <c:v>-41.4</c:v>
                </c:pt>
                <c:pt idx="611">
                  <c:v>-40.9</c:v>
                </c:pt>
                <c:pt idx="612">
                  <c:v>-39.9</c:v>
                </c:pt>
                <c:pt idx="613">
                  <c:v>-40.71</c:v>
                </c:pt>
                <c:pt idx="614">
                  <c:v>-41.01</c:v>
                </c:pt>
                <c:pt idx="615">
                  <c:v>-40.409999999999997</c:v>
                </c:pt>
                <c:pt idx="616">
                  <c:v>-40.950000000000003</c:v>
                </c:pt>
                <c:pt idx="617">
                  <c:v>-41.73</c:v>
                </c:pt>
                <c:pt idx="618">
                  <c:v>-41.17</c:v>
                </c:pt>
                <c:pt idx="619">
                  <c:v>-40.729999999999997</c:v>
                </c:pt>
                <c:pt idx="620">
                  <c:v>-41.21</c:v>
                </c:pt>
                <c:pt idx="621">
                  <c:v>-41.05</c:v>
                </c:pt>
                <c:pt idx="622">
                  <c:v>-41.39</c:v>
                </c:pt>
                <c:pt idx="623">
                  <c:v>-40.020000000000003</c:v>
                </c:pt>
                <c:pt idx="624">
                  <c:v>-41.91</c:v>
                </c:pt>
                <c:pt idx="625">
                  <c:v>-40.619999999999997</c:v>
                </c:pt>
                <c:pt idx="626">
                  <c:v>-39.090000000000003</c:v>
                </c:pt>
                <c:pt idx="627">
                  <c:v>-40.950000000000003</c:v>
                </c:pt>
                <c:pt idx="628">
                  <c:v>-40.54</c:v>
                </c:pt>
                <c:pt idx="629">
                  <c:v>-41.43</c:v>
                </c:pt>
                <c:pt idx="630">
                  <c:v>-42.71</c:v>
                </c:pt>
                <c:pt idx="631">
                  <c:v>-40.590000000000003</c:v>
                </c:pt>
                <c:pt idx="632">
                  <c:v>-41.82</c:v>
                </c:pt>
                <c:pt idx="633">
                  <c:v>-40.92</c:v>
                </c:pt>
                <c:pt idx="634">
                  <c:v>-42.27</c:v>
                </c:pt>
                <c:pt idx="635">
                  <c:v>-41.82</c:v>
                </c:pt>
                <c:pt idx="636">
                  <c:v>-41.95</c:v>
                </c:pt>
                <c:pt idx="637">
                  <c:v>-41.06</c:v>
                </c:pt>
                <c:pt idx="638">
                  <c:v>-39.86</c:v>
                </c:pt>
                <c:pt idx="639">
                  <c:v>-40.17</c:v>
                </c:pt>
                <c:pt idx="640">
                  <c:v>-40.36</c:v>
                </c:pt>
                <c:pt idx="641">
                  <c:v>-39.880000000000003</c:v>
                </c:pt>
                <c:pt idx="642">
                  <c:v>-38.979999999999997</c:v>
                </c:pt>
                <c:pt idx="643">
                  <c:v>-39.81</c:v>
                </c:pt>
                <c:pt idx="644">
                  <c:v>-40.11</c:v>
                </c:pt>
                <c:pt idx="645">
                  <c:v>-39.42</c:v>
                </c:pt>
                <c:pt idx="646">
                  <c:v>-37.79</c:v>
                </c:pt>
                <c:pt idx="647">
                  <c:v>-38.25</c:v>
                </c:pt>
                <c:pt idx="648">
                  <c:v>-39.11</c:v>
                </c:pt>
                <c:pt idx="649">
                  <c:v>-38.96</c:v>
                </c:pt>
                <c:pt idx="650">
                  <c:v>-39.869999999999997</c:v>
                </c:pt>
                <c:pt idx="651">
                  <c:v>-39.549999999999997</c:v>
                </c:pt>
                <c:pt idx="652">
                  <c:v>-39.49</c:v>
                </c:pt>
                <c:pt idx="653">
                  <c:v>-40.520000000000003</c:v>
                </c:pt>
                <c:pt idx="654">
                  <c:v>-39.770000000000003</c:v>
                </c:pt>
                <c:pt idx="655">
                  <c:v>-40.57</c:v>
                </c:pt>
                <c:pt idx="656">
                  <c:v>-40.17</c:v>
                </c:pt>
                <c:pt idx="657">
                  <c:v>-41.51</c:v>
                </c:pt>
                <c:pt idx="658">
                  <c:v>-40.08</c:v>
                </c:pt>
                <c:pt idx="659">
                  <c:v>-40.53</c:v>
                </c:pt>
                <c:pt idx="660">
                  <c:v>-40.1</c:v>
                </c:pt>
                <c:pt idx="661">
                  <c:v>-40.58</c:v>
                </c:pt>
                <c:pt idx="662">
                  <c:v>-39.450000000000003</c:v>
                </c:pt>
                <c:pt idx="663">
                  <c:v>-39.299999999999997</c:v>
                </c:pt>
                <c:pt idx="664">
                  <c:v>-38.97</c:v>
                </c:pt>
                <c:pt idx="665">
                  <c:v>-39.03</c:v>
                </c:pt>
                <c:pt idx="666">
                  <c:v>-39.35</c:v>
                </c:pt>
                <c:pt idx="667">
                  <c:v>-39.07</c:v>
                </c:pt>
                <c:pt idx="668">
                  <c:v>-38.56</c:v>
                </c:pt>
                <c:pt idx="669">
                  <c:v>-38.36</c:v>
                </c:pt>
                <c:pt idx="670">
                  <c:v>-38.76</c:v>
                </c:pt>
                <c:pt idx="671">
                  <c:v>-38.14</c:v>
                </c:pt>
                <c:pt idx="672">
                  <c:v>-38.56</c:v>
                </c:pt>
                <c:pt idx="673">
                  <c:v>-38.79</c:v>
                </c:pt>
                <c:pt idx="674">
                  <c:v>-38.33</c:v>
                </c:pt>
                <c:pt idx="675">
                  <c:v>-37.74</c:v>
                </c:pt>
                <c:pt idx="676">
                  <c:v>-38.08</c:v>
                </c:pt>
                <c:pt idx="677">
                  <c:v>-38.29</c:v>
                </c:pt>
                <c:pt idx="678">
                  <c:v>-38.99</c:v>
                </c:pt>
                <c:pt idx="679">
                  <c:v>-39.36</c:v>
                </c:pt>
                <c:pt idx="680">
                  <c:v>-39.64</c:v>
                </c:pt>
                <c:pt idx="681">
                  <c:v>-40.049999999999997</c:v>
                </c:pt>
                <c:pt idx="682">
                  <c:v>-39.21</c:v>
                </c:pt>
                <c:pt idx="683">
                  <c:v>-39.090000000000003</c:v>
                </c:pt>
                <c:pt idx="684">
                  <c:v>-38.67</c:v>
                </c:pt>
                <c:pt idx="685">
                  <c:v>-38.93</c:v>
                </c:pt>
                <c:pt idx="686">
                  <c:v>-37.659999999999997</c:v>
                </c:pt>
                <c:pt idx="687">
                  <c:v>-38.450000000000003</c:v>
                </c:pt>
                <c:pt idx="688">
                  <c:v>-39.42</c:v>
                </c:pt>
                <c:pt idx="689">
                  <c:v>-38.81</c:v>
                </c:pt>
                <c:pt idx="690">
                  <c:v>-37.86</c:v>
                </c:pt>
                <c:pt idx="691">
                  <c:v>-39.049999999999997</c:v>
                </c:pt>
                <c:pt idx="692">
                  <c:v>-37.96</c:v>
                </c:pt>
                <c:pt idx="693">
                  <c:v>-38</c:v>
                </c:pt>
                <c:pt idx="694">
                  <c:v>-38.43</c:v>
                </c:pt>
                <c:pt idx="695">
                  <c:v>-38.21</c:v>
                </c:pt>
                <c:pt idx="696">
                  <c:v>-38.61</c:v>
                </c:pt>
                <c:pt idx="697">
                  <c:v>-38.03</c:v>
                </c:pt>
                <c:pt idx="698">
                  <c:v>-39.99</c:v>
                </c:pt>
                <c:pt idx="699">
                  <c:v>-39.03</c:v>
                </c:pt>
                <c:pt idx="700">
                  <c:v>-39.729999999999997</c:v>
                </c:pt>
                <c:pt idx="701">
                  <c:v>-40.21</c:v>
                </c:pt>
                <c:pt idx="702">
                  <c:v>-39.9</c:v>
                </c:pt>
                <c:pt idx="703">
                  <c:v>-40.94</c:v>
                </c:pt>
                <c:pt idx="704">
                  <c:v>-38.049999999999997</c:v>
                </c:pt>
                <c:pt idx="705">
                  <c:v>-38.340000000000003</c:v>
                </c:pt>
                <c:pt idx="706">
                  <c:v>-38.01</c:v>
                </c:pt>
                <c:pt idx="707">
                  <c:v>-38.68</c:v>
                </c:pt>
                <c:pt idx="708">
                  <c:v>-38.04</c:v>
                </c:pt>
                <c:pt idx="709">
                  <c:v>-37.590000000000003</c:v>
                </c:pt>
                <c:pt idx="710">
                  <c:v>-37.46</c:v>
                </c:pt>
                <c:pt idx="711">
                  <c:v>-38.42</c:v>
                </c:pt>
                <c:pt idx="712">
                  <c:v>-37.76</c:v>
                </c:pt>
                <c:pt idx="713">
                  <c:v>-37.19</c:v>
                </c:pt>
                <c:pt idx="714">
                  <c:v>-37.130000000000003</c:v>
                </c:pt>
                <c:pt idx="715">
                  <c:v>-37.049999999999997</c:v>
                </c:pt>
                <c:pt idx="716">
                  <c:v>-37.54</c:v>
                </c:pt>
                <c:pt idx="717">
                  <c:v>-36.81</c:v>
                </c:pt>
                <c:pt idx="718">
                  <c:v>-37.49</c:v>
                </c:pt>
                <c:pt idx="719">
                  <c:v>-36.07</c:v>
                </c:pt>
                <c:pt idx="720">
                  <c:v>-37.17</c:v>
                </c:pt>
                <c:pt idx="721">
                  <c:v>-37.29</c:v>
                </c:pt>
                <c:pt idx="722">
                  <c:v>-37.04</c:v>
                </c:pt>
                <c:pt idx="723">
                  <c:v>-36.86</c:v>
                </c:pt>
                <c:pt idx="724">
                  <c:v>-36.26</c:v>
                </c:pt>
                <c:pt idx="725">
                  <c:v>-36.11</c:v>
                </c:pt>
                <c:pt idx="726">
                  <c:v>-36.14</c:v>
                </c:pt>
                <c:pt idx="727">
                  <c:v>-36.14</c:v>
                </c:pt>
                <c:pt idx="728">
                  <c:v>-36.979999999999997</c:v>
                </c:pt>
                <c:pt idx="729">
                  <c:v>-35.81</c:v>
                </c:pt>
                <c:pt idx="730">
                  <c:v>-36.74</c:v>
                </c:pt>
                <c:pt idx="731">
                  <c:v>-37.479999999999997</c:v>
                </c:pt>
                <c:pt idx="732">
                  <c:v>-37.520000000000003</c:v>
                </c:pt>
                <c:pt idx="733">
                  <c:v>-37.97</c:v>
                </c:pt>
                <c:pt idx="734">
                  <c:v>-40.64</c:v>
                </c:pt>
                <c:pt idx="735">
                  <c:v>-41.96</c:v>
                </c:pt>
                <c:pt idx="736">
                  <c:v>-42.47</c:v>
                </c:pt>
                <c:pt idx="737">
                  <c:v>-40.81</c:v>
                </c:pt>
                <c:pt idx="738">
                  <c:v>-41.03</c:v>
                </c:pt>
                <c:pt idx="739">
                  <c:v>-39.92</c:v>
                </c:pt>
                <c:pt idx="740">
                  <c:v>-40.68</c:v>
                </c:pt>
                <c:pt idx="741">
                  <c:v>-42.44</c:v>
                </c:pt>
                <c:pt idx="742">
                  <c:v>-40.78</c:v>
                </c:pt>
                <c:pt idx="743">
                  <c:v>-41.18</c:v>
                </c:pt>
                <c:pt idx="744">
                  <c:v>-40.14</c:v>
                </c:pt>
                <c:pt idx="745">
                  <c:v>-41.47</c:v>
                </c:pt>
                <c:pt idx="746">
                  <c:v>-41.76</c:v>
                </c:pt>
                <c:pt idx="747">
                  <c:v>-41.65</c:v>
                </c:pt>
                <c:pt idx="748">
                  <c:v>-40.880000000000003</c:v>
                </c:pt>
                <c:pt idx="749">
                  <c:v>-42.61</c:v>
                </c:pt>
                <c:pt idx="750">
                  <c:v>-42.37</c:v>
                </c:pt>
                <c:pt idx="751">
                  <c:v>-41.54</c:v>
                </c:pt>
                <c:pt idx="752">
                  <c:v>-43.17</c:v>
                </c:pt>
                <c:pt idx="753">
                  <c:v>-39.979999999999997</c:v>
                </c:pt>
                <c:pt idx="754">
                  <c:v>-43.51</c:v>
                </c:pt>
                <c:pt idx="755">
                  <c:v>-42.76</c:v>
                </c:pt>
                <c:pt idx="756">
                  <c:v>-40.119999999999997</c:v>
                </c:pt>
                <c:pt idx="757">
                  <c:v>-42.26</c:v>
                </c:pt>
                <c:pt idx="758">
                  <c:v>-42.99</c:v>
                </c:pt>
                <c:pt idx="759">
                  <c:v>-42.08</c:v>
                </c:pt>
                <c:pt idx="760">
                  <c:v>-40.57</c:v>
                </c:pt>
                <c:pt idx="761">
                  <c:v>-43.57</c:v>
                </c:pt>
                <c:pt idx="762">
                  <c:v>-40.549999999999997</c:v>
                </c:pt>
                <c:pt idx="763">
                  <c:v>-44.91</c:v>
                </c:pt>
                <c:pt idx="764">
                  <c:v>-41.99</c:v>
                </c:pt>
                <c:pt idx="765">
                  <c:v>-41.29</c:v>
                </c:pt>
                <c:pt idx="766">
                  <c:v>-42.08</c:v>
                </c:pt>
                <c:pt idx="767">
                  <c:v>-40.75</c:v>
                </c:pt>
                <c:pt idx="768">
                  <c:v>-40.659999999999997</c:v>
                </c:pt>
                <c:pt idx="769">
                  <c:v>-40.04</c:v>
                </c:pt>
                <c:pt idx="770">
                  <c:v>-43.26</c:v>
                </c:pt>
                <c:pt idx="771">
                  <c:v>-42.38</c:v>
                </c:pt>
                <c:pt idx="772">
                  <c:v>-42.89</c:v>
                </c:pt>
                <c:pt idx="773">
                  <c:v>-41.61</c:v>
                </c:pt>
                <c:pt idx="774">
                  <c:v>-41.95</c:v>
                </c:pt>
                <c:pt idx="775">
                  <c:v>-43.57</c:v>
                </c:pt>
                <c:pt idx="776">
                  <c:v>-41.88</c:v>
                </c:pt>
                <c:pt idx="777">
                  <c:v>-43.21</c:v>
                </c:pt>
                <c:pt idx="778">
                  <c:v>-44.56</c:v>
                </c:pt>
                <c:pt idx="779">
                  <c:v>-42.31</c:v>
                </c:pt>
                <c:pt idx="780">
                  <c:v>-42.15</c:v>
                </c:pt>
                <c:pt idx="781">
                  <c:v>-42.12</c:v>
                </c:pt>
                <c:pt idx="782">
                  <c:v>-42.2</c:v>
                </c:pt>
                <c:pt idx="783">
                  <c:v>-40.39</c:v>
                </c:pt>
                <c:pt idx="784">
                  <c:v>-43.5</c:v>
                </c:pt>
                <c:pt idx="785">
                  <c:v>-43.08</c:v>
                </c:pt>
                <c:pt idx="786">
                  <c:v>-44.63</c:v>
                </c:pt>
                <c:pt idx="787">
                  <c:v>-42.79</c:v>
                </c:pt>
                <c:pt idx="788">
                  <c:v>-44.02</c:v>
                </c:pt>
                <c:pt idx="789">
                  <c:v>-43.85</c:v>
                </c:pt>
                <c:pt idx="790">
                  <c:v>-40.21</c:v>
                </c:pt>
                <c:pt idx="791">
                  <c:v>-41.7</c:v>
                </c:pt>
                <c:pt idx="792">
                  <c:v>-41.15</c:v>
                </c:pt>
                <c:pt idx="793">
                  <c:v>-40.81</c:v>
                </c:pt>
                <c:pt idx="794">
                  <c:v>-43.15</c:v>
                </c:pt>
                <c:pt idx="795">
                  <c:v>-42.98</c:v>
                </c:pt>
                <c:pt idx="796">
                  <c:v>-41.55</c:v>
                </c:pt>
                <c:pt idx="797">
                  <c:v>-40.53</c:v>
                </c:pt>
                <c:pt idx="798">
                  <c:v>-41.6</c:v>
                </c:pt>
                <c:pt idx="799">
                  <c:v>-41.94</c:v>
                </c:pt>
                <c:pt idx="800">
                  <c:v>-42.3</c:v>
                </c:pt>
                <c:pt idx="801">
                  <c:v>-41.42</c:v>
                </c:pt>
                <c:pt idx="802">
                  <c:v>-41.29</c:v>
                </c:pt>
                <c:pt idx="803">
                  <c:v>-42.99</c:v>
                </c:pt>
                <c:pt idx="804">
                  <c:v>-44.97</c:v>
                </c:pt>
                <c:pt idx="805">
                  <c:v>-43.25</c:v>
                </c:pt>
                <c:pt idx="806">
                  <c:v>-40.35</c:v>
                </c:pt>
                <c:pt idx="807">
                  <c:v>-43.59</c:v>
                </c:pt>
                <c:pt idx="808">
                  <c:v>-41.86</c:v>
                </c:pt>
                <c:pt idx="809">
                  <c:v>-41.64</c:v>
                </c:pt>
                <c:pt idx="810">
                  <c:v>-44.27</c:v>
                </c:pt>
                <c:pt idx="811">
                  <c:v>-39.89</c:v>
                </c:pt>
                <c:pt idx="812">
                  <c:v>-42.36</c:v>
                </c:pt>
                <c:pt idx="813">
                  <c:v>-41.99</c:v>
                </c:pt>
                <c:pt idx="814">
                  <c:v>-40.71</c:v>
                </c:pt>
                <c:pt idx="815">
                  <c:v>-42.1</c:v>
                </c:pt>
                <c:pt idx="816">
                  <c:v>-42.33</c:v>
                </c:pt>
                <c:pt idx="817">
                  <c:v>-42.5</c:v>
                </c:pt>
                <c:pt idx="818">
                  <c:v>-39.74</c:v>
                </c:pt>
                <c:pt idx="819">
                  <c:v>-42.81</c:v>
                </c:pt>
                <c:pt idx="820">
                  <c:v>-41.62</c:v>
                </c:pt>
                <c:pt idx="821">
                  <c:v>-40.74</c:v>
                </c:pt>
                <c:pt idx="822">
                  <c:v>-42.58</c:v>
                </c:pt>
                <c:pt idx="823">
                  <c:v>-41.26</c:v>
                </c:pt>
                <c:pt idx="824">
                  <c:v>-41.18</c:v>
                </c:pt>
                <c:pt idx="825">
                  <c:v>-38.29</c:v>
                </c:pt>
                <c:pt idx="826">
                  <c:v>-40.380000000000003</c:v>
                </c:pt>
                <c:pt idx="827">
                  <c:v>-41.68</c:v>
                </c:pt>
                <c:pt idx="828">
                  <c:v>-41.52</c:v>
                </c:pt>
                <c:pt idx="829">
                  <c:v>-40.58</c:v>
                </c:pt>
                <c:pt idx="830">
                  <c:v>-42.77</c:v>
                </c:pt>
                <c:pt idx="831">
                  <c:v>-42.78</c:v>
                </c:pt>
                <c:pt idx="832">
                  <c:v>-40.880000000000003</c:v>
                </c:pt>
                <c:pt idx="833">
                  <c:v>-41.55</c:v>
                </c:pt>
                <c:pt idx="834">
                  <c:v>-40.65</c:v>
                </c:pt>
                <c:pt idx="835">
                  <c:v>-42.69</c:v>
                </c:pt>
                <c:pt idx="836">
                  <c:v>-39.36</c:v>
                </c:pt>
                <c:pt idx="837">
                  <c:v>-40.72</c:v>
                </c:pt>
                <c:pt idx="838">
                  <c:v>-41.8</c:v>
                </c:pt>
                <c:pt idx="839">
                  <c:v>-40.92</c:v>
                </c:pt>
                <c:pt idx="840">
                  <c:v>-39.26</c:v>
                </c:pt>
                <c:pt idx="841">
                  <c:v>-40.64</c:v>
                </c:pt>
                <c:pt idx="842">
                  <c:v>-39.46</c:v>
                </c:pt>
                <c:pt idx="843">
                  <c:v>-40.35</c:v>
                </c:pt>
                <c:pt idx="844">
                  <c:v>-40.299999999999997</c:v>
                </c:pt>
                <c:pt idx="845">
                  <c:v>-42.1</c:v>
                </c:pt>
                <c:pt idx="846">
                  <c:v>-41.25</c:v>
                </c:pt>
                <c:pt idx="847">
                  <c:v>-42.41</c:v>
                </c:pt>
                <c:pt idx="848">
                  <c:v>-40.69</c:v>
                </c:pt>
                <c:pt idx="849">
                  <c:v>-42.12</c:v>
                </c:pt>
                <c:pt idx="850">
                  <c:v>-40.42</c:v>
                </c:pt>
                <c:pt idx="851">
                  <c:v>-42.23</c:v>
                </c:pt>
                <c:pt idx="852">
                  <c:v>-40</c:v>
                </c:pt>
                <c:pt idx="853">
                  <c:v>-39.76</c:v>
                </c:pt>
                <c:pt idx="854">
                  <c:v>-38.99</c:v>
                </c:pt>
                <c:pt idx="855">
                  <c:v>-42.35</c:v>
                </c:pt>
                <c:pt idx="856">
                  <c:v>-39.799999999999997</c:v>
                </c:pt>
                <c:pt idx="857">
                  <c:v>-40.26</c:v>
                </c:pt>
                <c:pt idx="858">
                  <c:v>-40.479999999999997</c:v>
                </c:pt>
                <c:pt idx="859">
                  <c:v>-40.56</c:v>
                </c:pt>
                <c:pt idx="860">
                  <c:v>-40.17</c:v>
                </c:pt>
                <c:pt idx="861">
                  <c:v>-41.24</c:v>
                </c:pt>
                <c:pt idx="862">
                  <c:v>-42.24</c:v>
                </c:pt>
                <c:pt idx="863">
                  <c:v>-39.81</c:v>
                </c:pt>
                <c:pt idx="864">
                  <c:v>-39.799999999999997</c:v>
                </c:pt>
                <c:pt idx="865">
                  <c:v>-41.58</c:v>
                </c:pt>
                <c:pt idx="866">
                  <c:v>-40.549999999999997</c:v>
                </c:pt>
                <c:pt idx="867">
                  <c:v>-40.64</c:v>
                </c:pt>
                <c:pt idx="868">
                  <c:v>-39.94</c:v>
                </c:pt>
                <c:pt idx="869">
                  <c:v>-41.25</c:v>
                </c:pt>
                <c:pt idx="870">
                  <c:v>-42.94</c:v>
                </c:pt>
                <c:pt idx="871">
                  <c:v>-42.38</c:v>
                </c:pt>
                <c:pt idx="872">
                  <c:v>-41.52</c:v>
                </c:pt>
                <c:pt idx="873">
                  <c:v>-40.75</c:v>
                </c:pt>
                <c:pt idx="874">
                  <c:v>-40.72</c:v>
                </c:pt>
                <c:pt idx="875">
                  <c:v>-41.49</c:v>
                </c:pt>
                <c:pt idx="876">
                  <c:v>-41.22</c:v>
                </c:pt>
                <c:pt idx="877">
                  <c:v>-38.85</c:v>
                </c:pt>
                <c:pt idx="878">
                  <c:v>-40.46</c:v>
                </c:pt>
                <c:pt idx="879">
                  <c:v>-41.85</c:v>
                </c:pt>
                <c:pt idx="880">
                  <c:v>-39.58</c:v>
                </c:pt>
                <c:pt idx="881">
                  <c:v>-39.700000000000003</c:v>
                </c:pt>
                <c:pt idx="882">
                  <c:v>-40.89</c:v>
                </c:pt>
                <c:pt idx="883">
                  <c:v>-40.04</c:v>
                </c:pt>
                <c:pt idx="884">
                  <c:v>-40.700000000000003</c:v>
                </c:pt>
                <c:pt idx="885">
                  <c:v>-42.53</c:v>
                </c:pt>
                <c:pt idx="886">
                  <c:v>-41.35</c:v>
                </c:pt>
                <c:pt idx="887">
                  <c:v>-41.31</c:v>
                </c:pt>
                <c:pt idx="888">
                  <c:v>-41.04</c:v>
                </c:pt>
                <c:pt idx="889">
                  <c:v>-40.9</c:v>
                </c:pt>
                <c:pt idx="890">
                  <c:v>-38.950000000000003</c:v>
                </c:pt>
                <c:pt idx="891">
                  <c:v>-41.45</c:v>
                </c:pt>
                <c:pt idx="892">
                  <c:v>-42.4</c:v>
                </c:pt>
                <c:pt idx="893">
                  <c:v>-43.36</c:v>
                </c:pt>
                <c:pt idx="894">
                  <c:v>-41.14</c:v>
                </c:pt>
                <c:pt idx="895">
                  <c:v>-40.93</c:v>
                </c:pt>
                <c:pt idx="896">
                  <c:v>-42.52</c:v>
                </c:pt>
                <c:pt idx="897">
                  <c:v>-41.74</c:v>
                </c:pt>
                <c:pt idx="898">
                  <c:v>-43.47</c:v>
                </c:pt>
                <c:pt idx="899">
                  <c:v>-42.27</c:v>
                </c:pt>
                <c:pt idx="900">
                  <c:v>-42.68</c:v>
                </c:pt>
                <c:pt idx="901">
                  <c:v>-41.83</c:v>
                </c:pt>
                <c:pt idx="902">
                  <c:v>-40.5</c:v>
                </c:pt>
                <c:pt idx="903">
                  <c:v>-42.77</c:v>
                </c:pt>
                <c:pt idx="904">
                  <c:v>-42.9</c:v>
                </c:pt>
                <c:pt idx="905">
                  <c:v>-42.77</c:v>
                </c:pt>
                <c:pt idx="906">
                  <c:v>-42.99</c:v>
                </c:pt>
                <c:pt idx="907">
                  <c:v>-40.6</c:v>
                </c:pt>
                <c:pt idx="908">
                  <c:v>-40.68</c:v>
                </c:pt>
                <c:pt idx="909">
                  <c:v>-40.98</c:v>
                </c:pt>
                <c:pt idx="910">
                  <c:v>-42.25</c:v>
                </c:pt>
                <c:pt idx="911">
                  <c:v>-41.83</c:v>
                </c:pt>
                <c:pt idx="912">
                  <c:v>-41.63</c:v>
                </c:pt>
                <c:pt idx="913">
                  <c:v>-44.35</c:v>
                </c:pt>
                <c:pt idx="914">
                  <c:v>-42.17</c:v>
                </c:pt>
                <c:pt idx="915">
                  <c:v>-40.74</c:v>
                </c:pt>
                <c:pt idx="916">
                  <c:v>-43.78</c:v>
                </c:pt>
                <c:pt idx="917">
                  <c:v>-42.4</c:v>
                </c:pt>
                <c:pt idx="918">
                  <c:v>-43.02</c:v>
                </c:pt>
                <c:pt idx="919">
                  <c:v>-42.35</c:v>
                </c:pt>
                <c:pt idx="920">
                  <c:v>-41.89</c:v>
                </c:pt>
                <c:pt idx="921">
                  <c:v>-42.12</c:v>
                </c:pt>
                <c:pt idx="922">
                  <c:v>-42.25</c:v>
                </c:pt>
                <c:pt idx="923">
                  <c:v>-42.82</c:v>
                </c:pt>
                <c:pt idx="924">
                  <c:v>-40.04</c:v>
                </c:pt>
                <c:pt idx="925">
                  <c:v>-42.21</c:v>
                </c:pt>
                <c:pt idx="926">
                  <c:v>-41.75</c:v>
                </c:pt>
                <c:pt idx="927">
                  <c:v>-39.92</c:v>
                </c:pt>
                <c:pt idx="928">
                  <c:v>-40.92</c:v>
                </c:pt>
                <c:pt idx="929">
                  <c:v>-42.85</c:v>
                </c:pt>
                <c:pt idx="930">
                  <c:v>-41.37</c:v>
                </c:pt>
                <c:pt idx="931">
                  <c:v>-40.409999999999997</c:v>
                </c:pt>
                <c:pt idx="932">
                  <c:v>-40.96</c:v>
                </c:pt>
                <c:pt idx="933">
                  <c:v>-40.119999999999997</c:v>
                </c:pt>
                <c:pt idx="934">
                  <c:v>-41.7</c:v>
                </c:pt>
                <c:pt idx="935">
                  <c:v>-41.13</c:v>
                </c:pt>
                <c:pt idx="936">
                  <c:v>-41.01</c:v>
                </c:pt>
                <c:pt idx="937">
                  <c:v>-42.66</c:v>
                </c:pt>
                <c:pt idx="938">
                  <c:v>-42.25</c:v>
                </c:pt>
                <c:pt idx="939">
                  <c:v>-41.46</c:v>
                </c:pt>
                <c:pt idx="940">
                  <c:v>-41.24</c:v>
                </c:pt>
                <c:pt idx="941">
                  <c:v>-40.869999999999997</c:v>
                </c:pt>
                <c:pt idx="942">
                  <c:v>-41.97</c:v>
                </c:pt>
                <c:pt idx="943">
                  <c:v>-40.39</c:v>
                </c:pt>
                <c:pt idx="944">
                  <c:v>-40.26</c:v>
                </c:pt>
                <c:pt idx="945">
                  <c:v>-42.36</c:v>
                </c:pt>
                <c:pt idx="946">
                  <c:v>-42.09</c:v>
                </c:pt>
                <c:pt idx="947">
                  <c:v>-40.85</c:v>
                </c:pt>
                <c:pt idx="948">
                  <c:v>-42.11</c:v>
                </c:pt>
                <c:pt idx="949">
                  <c:v>-41.29</c:v>
                </c:pt>
                <c:pt idx="950">
                  <c:v>-42.16</c:v>
                </c:pt>
                <c:pt idx="951">
                  <c:v>-40.04</c:v>
                </c:pt>
                <c:pt idx="952">
                  <c:v>-42.61</c:v>
                </c:pt>
                <c:pt idx="953">
                  <c:v>-41.81</c:v>
                </c:pt>
                <c:pt idx="954">
                  <c:v>-42.03</c:v>
                </c:pt>
                <c:pt idx="955">
                  <c:v>-41.5</c:v>
                </c:pt>
                <c:pt idx="956">
                  <c:v>-42.48</c:v>
                </c:pt>
                <c:pt idx="957">
                  <c:v>-42.75</c:v>
                </c:pt>
                <c:pt idx="958">
                  <c:v>-41.38</c:v>
                </c:pt>
                <c:pt idx="959">
                  <c:v>-43.74</c:v>
                </c:pt>
                <c:pt idx="960">
                  <c:v>-42.52</c:v>
                </c:pt>
                <c:pt idx="961">
                  <c:v>-40.54</c:v>
                </c:pt>
                <c:pt idx="962">
                  <c:v>-43.75</c:v>
                </c:pt>
                <c:pt idx="963">
                  <c:v>-41.23</c:v>
                </c:pt>
                <c:pt idx="964">
                  <c:v>-42.72</c:v>
                </c:pt>
                <c:pt idx="965">
                  <c:v>-40.42</c:v>
                </c:pt>
                <c:pt idx="966">
                  <c:v>-41.28</c:v>
                </c:pt>
                <c:pt idx="967">
                  <c:v>-41.68</c:v>
                </c:pt>
                <c:pt idx="968">
                  <c:v>-41.75</c:v>
                </c:pt>
                <c:pt idx="969">
                  <c:v>-42.86</c:v>
                </c:pt>
                <c:pt idx="970">
                  <c:v>-43.07</c:v>
                </c:pt>
                <c:pt idx="971">
                  <c:v>-42.36</c:v>
                </c:pt>
                <c:pt idx="972">
                  <c:v>-40.85</c:v>
                </c:pt>
                <c:pt idx="973">
                  <c:v>-41.35</c:v>
                </c:pt>
                <c:pt idx="974">
                  <c:v>-42.17</c:v>
                </c:pt>
                <c:pt idx="975">
                  <c:v>-41.37</c:v>
                </c:pt>
                <c:pt idx="976">
                  <c:v>-42.65</c:v>
                </c:pt>
                <c:pt idx="977">
                  <c:v>-40.93</c:v>
                </c:pt>
                <c:pt idx="978">
                  <c:v>-42.56</c:v>
                </c:pt>
                <c:pt idx="979">
                  <c:v>-40.46</c:v>
                </c:pt>
                <c:pt idx="980">
                  <c:v>-40.83</c:v>
                </c:pt>
                <c:pt idx="981">
                  <c:v>-40.89</c:v>
                </c:pt>
                <c:pt idx="982">
                  <c:v>-41.84</c:v>
                </c:pt>
                <c:pt idx="983">
                  <c:v>-39.93</c:v>
                </c:pt>
                <c:pt idx="984">
                  <c:v>-41.5</c:v>
                </c:pt>
                <c:pt idx="985">
                  <c:v>-42.05</c:v>
                </c:pt>
                <c:pt idx="986">
                  <c:v>-41.43</c:v>
                </c:pt>
                <c:pt idx="987">
                  <c:v>-41.4</c:v>
                </c:pt>
                <c:pt idx="988">
                  <c:v>-41.63</c:v>
                </c:pt>
                <c:pt idx="989">
                  <c:v>-42.8</c:v>
                </c:pt>
                <c:pt idx="990">
                  <c:v>-43.02</c:v>
                </c:pt>
                <c:pt idx="991">
                  <c:v>-41.4</c:v>
                </c:pt>
                <c:pt idx="992">
                  <c:v>-40.22</c:v>
                </c:pt>
                <c:pt idx="993">
                  <c:v>-40.69</c:v>
                </c:pt>
                <c:pt idx="994">
                  <c:v>-41.43</c:v>
                </c:pt>
                <c:pt idx="995">
                  <c:v>-40.659999999999997</c:v>
                </c:pt>
                <c:pt idx="996">
                  <c:v>-41.6</c:v>
                </c:pt>
                <c:pt idx="997">
                  <c:v>-42.62</c:v>
                </c:pt>
                <c:pt idx="998">
                  <c:v>-42.14</c:v>
                </c:pt>
                <c:pt idx="999">
                  <c:v>-42.66</c:v>
                </c:pt>
                <c:pt idx="1000">
                  <c:v>-41.97</c:v>
                </c:pt>
                <c:pt idx="1001">
                  <c:v>-41.69</c:v>
                </c:pt>
                <c:pt idx="1002">
                  <c:v>-42.76</c:v>
                </c:pt>
                <c:pt idx="1003">
                  <c:v>-42.71</c:v>
                </c:pt>
                <c:pt idx="1004">
                  <c:v>-41.33</c:v>
                </c:pt>
                <c:pt idx="1005">
                  <c:v>-42.68</c:v>
                </c:pt>
                <c:pt idx="1006">
                  <c:v>-42.01</c:v>
                </c:pt>
                <c:pt idx="1007">
                  <c:v>-42.6</c:v>
                </c:pt>
                <c:pt idx="1008">
                  <c:v>-42.19</c:v>
                </c:pt>
                <c:pt idx="1009">
                  <c:v>-42.79</c:v>
                </c:pt>
                <c:pt idx="1010">
                  <c:v>-40.369999999999997</c:v>
                </c:pt>
                <c:pt idx="1011">
                  <c:v>-41.4</c:v>
                </c:pt>
                <c:pt idx="1012">
                  <c:v>-42.46</c:v>
                </c:pt>
                <c:pt idx="1013">
                  <c:v>-42.54</c:v>
                </c:pt>
                <c:pt idx="1014">
                  <c:v>-41.92</c:v>
                </c:pt>
                <c:pt idx="1015">
                  <c:v>-42.38</c:v>
                </c:pt>
                <c:pt idx="1016">
                  <c:v>-43.13</c:v>
                </c:pt>
                <c:pt idx="1017">
                  <c:v>-41.86</c:v>
                </c:pt>
                <c:pt idx="1018">
                  <c:v>-43.12</c:v>
                </c:pt>
                <c:pt idx="1019">
                  <c:v>-44.51</c:v>
                </c:pt>
                <c:pt idx="1020">
                  <c:v>-42.45</c:v>
                </c:pt>
                <c:pt idx="1021">
                  <c:v>-43.21</c:v>
                </c:pt>
                <c:pt idx="1022">
                  <c:v>-43.52</c:v>
                </c:pt>
                <c:pt idx="1023">
                  <c:v>-42.04</c:v>
                </c:pt>
                <c:pt idx="1024">
                  <c:v>-41.92</c:v>
                </c:pt>
                <c:pt idx="1025">
                  <c:v>-43.2</c:v>
                </c:pt>
                <c:pt idx="1026">
                  <c:v>-43.36</c:v>
                </c:pt>
                <c:pt idx="1027">
                  <c:v>-44.97</c:v>
                </c:pt>
                <c:pt idx="1028">
                  <c:v>-42.52</c:v>
                </c:pt>
                <c:pt idx="1029">
                  <c:v>-42.06</c:v>
                </c:pt>
                <c:pt idx="1030">
                  <c:v>-41.89</c:v>
                </c:pt>
                <c:pt idx="1031">
                  <c:v>-42.42</c:v>
                </c:pt>
                <c:pt idx="1032">
                  <c:v>-40.619999999999997</c:v>
                </c:pt>
                <c:pt idx="1033">
                  <c:v>-40.090000000000003</c:v>
                </c:pt>
                <c:pt idx="1034">
                  <c:v>-43.6</c:v>
                </c:pt>
                <c:pt idx="1035">
                  <c:v>-42.12</c:v>
                </c:pt>
                <c:pt idx="1036">
                  <c:v>-39.93</c:v>
                </c:pt>
                <c:pt idx="1037">
                  <c:v>-42.75</c:v>
                </c:pt>
                <c:pt idx="1038">
                  <c:v>-42.39</c:v>
                </c:pt>
                <c:pt idx="1039">
                  <c:v>-42.98</c:v>
                </c:pt>
                <c:pt idx="1040">
                  <c:v>-40.72</c:v>
                </c:pt>
                <c:pt idx="1041">
                  <c:v>-43.35</c:v>
                </c:pt>
                <c:pt idx="1042">
                  <c:v>-42.55</c:v>
                </c:pt>
                <c:pt idx="1043">
                  <c:v>-42.08</c:v>
                </c:pt>
                <c:pt idx="1044">
                  <c:v>-43.27</c:v>
                </c:pt>
                <c:pt idx="1045">
                  <c:v>-42.27</c:v>
                </c:pt>
                <c:pt idx="1046">
                  <c:v>-43.93</c:v>
                </c:pt>
                <c:pt idx="1047">
                  <c:v>-42.95</c:v>
                </c:pt>
                <c:pt idx="1048">
                  <c:v>-43.09</c:v>
                </c:pt>
                <c:pt idx="1049">
                  <c:v>-44.85</c:v>
                </c:pt>
                <c:pt idx="1050">
                  <c:v>-43.5</c:v>
                </c:pt>
                <c:pt idx="1051">
                  <c:v>-42.52</c:v>
                </c:pt>
                <c:pt idx="1052">
                  <c:v>-42.26</c:v>
                </c:pt>
                <c:pt idx="1053">
                  <c:v>-43.68</c:v>
                </c:pt>
                <c:pt idx="1054">
                  <c:v>-43.31</c:v>
                </c:pt>
                <c:pt idx="1055">
                  <c:v>-42.63</c:v>
                </c:pt>
                <c:pt idx="1056">
                  <c:v>-41.83</c:v>
                </c:pt>
                <c:pt idx="1057">
                  <c:v>-42.08</c:v>
                </c:pt>
                <c:pt idx="1058">
                  <c:v>-41.92</c:v>
                </c:pt>
                <c:pt idx="1059">
                  <c:v>-43.89</c:v>
                </c:pt>
                <c:pt idx="1060">
                  <c:v>-42.88</c:v>
                </c:pt>
                <c:pt idx="1061">
                  <c:v>-43.91</c:v>
                </c:pt>
                <c:pt idx="1062">
                  <c:v>-42.58</c:v>
                </c:pt>
                <c:pt idx="1063">
                  <c:v>-42.68</c:v>
                </c:pt>
                <c:pt idx="1064">
                  <c:v>-41.02</c:v>
                </c:pt>
                <c:pt idx="1065">
                  <c:v>-41.96</c:v>
                </c:pt>
                <c:pt idx="1066">
                  <c:v>-42.42</c:v>
                </c:pt>
                <c:pt idx="1067">
                  <c:v>-43.83</c:v>
                </c:pt>
                <c:pt idx="1068">
                  <c:v>-42.06</c:v>
                </c:pt>
                <c:pt idx="1069">
                  <c:v>-42.52</c:v>
                </c:pt>
                <c:pt idx="1070">
                  <c:v>-43.75</c:v>
                </c:pt>
                <c:pt idx="1071">
                  <c:v>-41.22</c:v>
                </c:pt>
                <c:pt idx="1072">
                  <c:v>-42.34</c:v>
                </c:pt>
                <c:pt idx="1073">
                  <c:v>-43.06</c:v>
                </c:pt>
                <c:pt idx="1074">
                  <c:v>-44.58</c:v>
                </c:pt>
                <c:pt idx="1075">
                  <c:v>-41.88</c:v>
                </c:pt>
                <c:pt idx="1076">
                  <c:v>-42.04</c:v>
                </c:pt>
                <c:pt idx="1077">
                  <c:v>-42.86</c:v>
                </c:pt>
                <c:pt idx="1078">
                  <c:v>-42.1</c:v>
                </c:pt>
                <c:pt idx="1079">
                  <c:v>-41.02</c:v>
                </c:pt>
                <c:pt idx="1080">
                  <c:v>-42.87</c:v>
                </c:pt>
                <c:pt idx="1081">
                  <c:v>-41.93</c:v>
                </c:pt>
                <c:pt idx="1082">
                  <c:v>-43.4</c:v>
                </c:pt>
                <c:pt idx="1083">
                  <c:v>-42.04</c:v>
                </c:pt>
                <c:pt idx="1084">
                  <c:v>-41.6</c:v>
                </c:pt>
                <c:pt idx="1085">
                  <c:v>-44.16</c:v>
                </c:pt>
                <c:pt idx="1086">
                  <c:v>-43.94</c:v>
                </c:pt>
                <c:pt idx="1087">
                  <c:v>-42.49</c:v>
                </c:pt>
                <c:pt idx="1088">
                  <c:v>-43.68</c:v>
                </c:pt>
                <c:pt idx="1089">
                  <c:v>-43.51</c:v>
                </c:pt>
                <c:pt idx="1090">
                  <c:v>-43.1</c:v>
                </c:pt>
                <c:pt idx="1091">
                  <c:v>-42.76</c:v>
                </c:pt>
                <c:pt idx="1092">
                  <c:v>-43.59</c:v>
                </c:pt>
                <c:pt idx="1093">
                  <c:v>-43.13</c:v>
                </c:pt>
                <c:pt idx="1094">
                  <c:v>-41.36</c:v>
                </c:pt>
                <c:pt idx="1095">
                  <c:v>-41.9</c:v>
                </c:pt>
                <c:pt idx="1096">
                  <c:v>-42.24</c:v>
                </c:pt>
                <c:pt idx="1097">
                  <c:v>-42.45</c:v>
                </c:pt>
                <c:pt idx="1098">
                  <c:v>-42.68</c:v>
                </c:pt>
                <c:pt idx="1099">
                  <c:v>-42.6</c:v>
                </c:pt>
                <c:pt idx="1100">
                  <c:v>-42.55</c:v>
                </c:pt>
                <c:pt idx="1101">
                  <c:v>-41.88</c:v>
                </c:pt>
                <c:pt idx="1102">
                  <c:v>-40.51</c:v>
                </c:pt>
                <c:pt idx="1103">
                  <c:v>-43.27</c:v>
                </c:pt>
                <c:pt idx="1104">
                  <c:v>-40.99</c:v>
                </c:pt>
                <c:pt idx="1105">
                  <c:v>-43.28</c:v>
                </c:pt>
                <c:pt idx="1106">
                  <c:v>-42.03</c:v>
                </c:pt>
                <c:pt idx="1107">
                  <c:v>-41</c:v>
                </c:pt>
                <c:pt idx="1108">
                  <c:v>-42.17</c:v>
                </c:pt>
                <c:pt idx="1109">
                  <c:v>-41.51</c:v>
                </c:pt>
                <c:pt idx="1110">
                  <c:v>-41.53</c:v>
                </c:pt>
                <c:pt idx="1111">
                  <c:v>-41.15</c:v>
                </c:pt>
                <c:pt idx="1112">
                  <c:v>-41.44</c:v>
                </c:pt>
                <c:pt idx="1113">
                  <c:v>-42.32</c:v>
                </c:pt>
                <c:pt idx="1114">
                  <c:v>-42.41</c:v>
                </c:pt>
                <c:pt idx="1115">
                  <c:v>-43.05</c:v>
                </c:pt>
                <c:pt idx="1116">
                  <c:v>-42.69</c:v>
                </c:pt>
                <c:pt idx="1117">
                  <c:v>-41.05</c:v>
                </c:pt>
                <c:pt idx="1118">
                  <c:v>-43.67</c:v>
                </c:pt>
                <c:pt idx="1119">
                  <c:v>-42.38</c:v>
                </c:pt>
                <c:pt idx="1120">
                  <c:v>-43.47</c:v>
                </c:pt>
                <c:pt idx="1121">
                  <c:v>-42.36</c:v>
                </c:pt>
                <c:pt idx="1122">
                  <c:v>-42.51</c:v>
                </c:pt>
                <c:pt idx="1123">
                  <c:v>-41.82</c:v>
                </c:pt>
                <c:pt idx="1124">
                  <c:v>-42</c:v>
                </c:pt>
                <c:pt idx="1125">
                  <c:v>-43.97</c:v>
                </c:pt>
                <c:pt idx="1126">
                  <c:v>-43.04</c:v>
                </c:pt>
                <c:pt idx="1127">
                  <c:v>-42.77</c:v>
                </c:pt>
                <c:pt idx="1128">
                  <c:v>-42.05</c:v>
                </c:pt>
                <c:pt idx="1129">
                  <c:v>-42.34</c:v>
                </c:pt>
                <c:pt idx="1130">
                  <c:v>-41.7</c:v>
                </c:pt>
                <c:pt idx="1131">
                  <c:v>-42.74</c:v>
                </c:pt>
                <c:pt idx="1132">
                  <c:v>-42.96</c:v>
                </c:pt>
                <c:pt idx="1133">
                  <c:v>-43.02</c:v>
                </c:pt>
                <c:pt idx="1134">
                  <c:v>-43.31</c:v>
                </c:pt>
                <c:pt idx="1135">
                  <c:v>-42.72</c:v>
                </c:pt>
                <c:pt idx="1136">
                  <c:v>-40.56</c:v>
                </c:pt>
                <c:pt idx="1137">
                  <c:v>-40.83</c:v>
                </c:pt>
                <c:pt idx="1138">
                  <c:v>-40.19</c:v>
                </c:pt>
                <c:pt idx="1139">
                  <c:v>-42.56</c:v>
                </c:pt>
                <c:pt idx="1140">
                  <c:v>-41.26</c:v>
                </c:pt>
                <c:pt idx="1141">
                  <c:v>-42.21</c:v>
                </c:pt>
                <c:pt idx="1142">
                  <c:v>-41.82</c:v>
                </c:pt>
                <c:pt idx="1143">
                  <c:v>-43.69</c:v>
                </c:pt>
                <c:pt idx="1144">
                  <c:v>-42.37</c:v>
                </c:pt>
                <c:pt idx="1145">
                  <c:v>-41.04</c:v>
                </c:pt>
                <c:pt idx="1146">
                  <c:v>-42.02</c:v>
                </c:pt>
                <c:pt idx="1147">
                  <c:v>-40.35</c:v>
                </c:pt>
                <c:pt idx="1148">
                  <c:v>-41.31</c:v>
                </c:pt>
                <c:pt idx="1149">
                  <c:v>-41.83</c:v>
                </c:pt>
                <c:pt idx="1150">
                  <c:v>-42.79</c:v>
                </c:pt>
                <c:pt idx="1151">
                  <c:v>-42.06</c:v>
                </c:pt>
                <c:pt idx="1152">
                  <c:v>-41.94</c:v>
                </c:pt>
                <c:pt idx="1153">
                  <c:v>-42.18</c:v>
                </c:pt>
                <c:pt idx="1154">
                  <c:v>-43.6</c:v>
                </c:pt>
                <c:pt idx="1155">
                  <c:v>-43.04</c:v>
                </c:pt>
                <c:pt idx="1156">
                  <c:v>-42.03</c:v>
                </c:pt>
                <c:pt idx="1157">
                  <c:v>-41.85</c:v>
                </c:pt>
                <c:pt idx="1158">
                  <c:v>-42.78</c:v>
                </c:pt>
                <c:pt idx="1159">
                  <c:v>-41.48</c:v>
                </c:pt>
                <c:pt idx="1160">
                  <c:v>-41.17</c:v>
                </c:pt>
                <c:pt idx="1161">
                  <c:v>-41.93</c:v>
                </c:pt>
                <c:pt idx="1162">
                  <c:v>-41.22</c:v>
                </c:pt>
                <c:pt idx="1163">
                  <c:v>-40.28</c:v>
                </c:pt>
                <c:pt idx="1164">
                  <c:v>-39.11</c:v>
                </c:pt>
                <c:pt idx="1165">
                  <c:v>-40.340000000000003</c:v>
                </c:pt>
                <c:pt idx="1166">
                  <c:v>-40.04</c:v>
                </c:pt>
                <c:pt idx="1167">
                  <c:v>-41.21</c:v>
                </c:pt>
                <c:pt idx="1168">
                  <c:v>-42.47</c:v>
                </c:pt>
                <c:pt idx="1169">
                  <c:v>-42.83</c:v>
                </c:pt>
                <c:pt idx="1170">
                  <c:v>-44.36</c:v>
                </c:pt>
                <c:pt idx="1171">
                  <c:v>-42.78</c:v>
                </c:pt>
                <c:pt idx="1172">
                  <c:v>-42.41</c:v>
                </c:pt>
                <c:pt idx="1173">
                  <c:v>-41.87</c:v>
                </c:pt>
                <c:pt idx="1174">
                  <c:v>-42.04</c:v>
                </c:pt>
                <c:pt idx="1175">
                  <c:v>-44.64</c:v>
                </c:pt>
                <c:pt idx="1176">
                  <c:v>-44.12</c:v>
                </c:pt>
                <c:pt idx="1177">
                  <c:v>-44.64</c:v>
                </c:pt>
                <c:pt idx="1178">
                  <c:v>-44.25</c:v>
                </c:pt>
                <c:pt idx="1179">
                  <c:v>-41.8</c:v>
                </c:pt>
                <c:pt idx="1180">
                  <c:v>-44.75</c:v>
                </c:pt>
                <c:pt idx="1181">
                  <c:v>-44.64</c:v>
                </c:pt>
                <c:pt idx="1182">
                  <c:v>-42.81</c:v>
                </c:pt>
                <c:pt idx="1183">
                  <c:v>-43.13</c:v>
                </c:pt>
                <c:pt idx="1184">
                  <c:v>-44.55</c:v>
                </c:pt>
                <c:pt idx="1185">
                  <c:v>-45.29</c:v>
                </c:pt>
                <c:pt idx="1186">
                  <c:v>-43.41</c:v>
                </c:pt>
                <c:pt idx="1187">
                  <c:v>-41.51</c:v>
                </c:pt>
                <c:pt idx="1188">
                  <c:v>-44.11</c:v>
                </c:pt>
                <c:pt idx="1189">
                  <c:v>-43.95</c:v>
                </c:pt>
                <c:pt idx="1190">
                  <c:v>-43.84</c:v>
                </c:pt>
                <c:pt idx="1191">
                  <c:v>-44.14</c:v>
                </c:pt>
                <c:pt idx="1192">
                  <c:v>-44.13</c:v>
                </c:pt>
                <c:pt idx="1193">
                  <c:v>-43.66</c:v>
                </c:pt>
                <c:pt idx="1194">
                  <c:v>-43.11</c:v>
                </c:pt>
                <c:pt idx="1195">
                  <c:v>-43.53</c:v>
                </c:pt>
                <c:pt idx="1196">
                  <c:v>-42.93</c:v>
                </c:pt>
                <c:pt idx="1197">
                  <c:v>-44.44</c:v>
                </c:pt>
                <c:pt idx="1198">
                  <c:v>-43.86</c:v>
                </c:pt>
                <c:pt idx="1199">
                  <c:v>-40.99</c:v>
                </c:pt>
                <c:pt idx="1200">
                  <c:v>-42.65</c:v>
                </c:pt>
                <c:pt idx="1201">
                  <c:v>-42.48</c:v>
                </c:pt>
                <c:pt idx="1202">
                  <c:v>-44.11</c:v>
                </c:pt>
                <c:pt idx="1203">
                  <c:v>-44.03</c:v>
                </c:pt>
                <c:pt idx="1204">
                  <c:v>-44.24</c:v>
                </c:pt>
                <c:pt idx="1205">
                  <c:v>-42.92</c:v>
                </c:pt>
                <c:pt idx="1206">
                  <c:v>-44.3</c:v>
                </c:pt>
                <c:pt idx="1207">
                  <c:v>-43.05</c:v>
                </c:pt>
                <c:pt idx="1208">
                  <c:v>-44.18</c:v>
                </c:pt>
                <c:pt idx="1209">
                  <c:v>-42.27</c:v>
                </c:pt>
                <c:pt idx="1210">
                  <c:v>-44.34</c:v>
                </c:pt>
                <c:pt idx="1211">
                  <c:v>-44.51</c:v>
                </c:pt>
                <c:pt idx="1212">
                  <c:v>-44.33</c:v>
                </c:pt>
                <c:pt idx="1213">
                  <c:v>-43.6</c:v>
                </c:pt>
                <c:pt idx="1214">
                  <c:v>-43.86</c:v>
                </c:pt>
                <c:pt idx="1215">
                  <c:v>-41.79</c:v>
                </c:pt>
                <c:pt idx="1216">
                  <c:v>-43.65</c:v>
                </c:pt>
                <c:pt idx="1217">
                  <c:v>-43.11</c:v>
                </c:pt>
                <c:pt idx="1218">
                  <c:v>-44.07</c:v>
                </c:pt>
                <c:pt idx="1219">
                  <c:v>-43.88</c:v>
                </c:pt>
                <c:pt idx="1220">
                  <c:v>-44.29</c:v>
                </c:pt>
                <c:pt idx="1221">
                  <c:v>-42.3</c:v>
                </c:pt>
                <c:pt idx="1222">
                  <c:v>-42.04</c:v>
                </c:pt>
                <c:pt idx="1223">
                  <c:v>-44.64</c:v>
                </c:pt>
                <c:pt idx="1224">
                  <c:v>-43.01</c:v>
                </c:pt>
                <c:pt idx="1225">
                  <c:v>-42.93</c:v>
                </c:pt>
                <c:pt idx="1226">
                  <c:v>-43.63</c:v>
                </c:pt>
                <c:pt idx="1227">
                  <c:v>-43.8</c:v>
                </c:pt>
                <c:pt idx="1228">
                  <c:v>-42.72</c:v>
                </c:pt>
                <c:pt idx="1229">
                  <c:v>-42.02</c:v>
                </c:pt>
                <c:pt idx="1230">
                  <c:v>-43.29</c:v>
                </c:pt>
                <c:pt idx="1231">
                  <c:v>-42.78</c:v>
                </c:pt>
                <c:pt idx="1232">
                  <c:v>-45.76</c:v>
                </c:pt>
                <c:pt idx="1233">
                  <c:v>-43.64</c:v>
                </c:pt>
                <c:pt idx="1234">
                  <c:v>-44.79</c:v>
                </c:pt>
                <c:pt idx="1235">
                  <c:v>-42.48</c:v>
                </c:pt>
                <c:pt idx="1236">
                  <c:v>-42.71</c:v>
                </c:pt>
                <c:pt idx="1237">
                  <c:v>-43.02</c:v>
                </c:pt>
                <c:pt idx="1238">
                  <c:v>-44.34</c:v>
                </c:pt>
                <c:pt idx="1239">
                  <c:v>-43.24</c:v>
                </c:pt>
                <c:pt idx="1240">
                  <c:v>-45.27</c:v>
                </c:pt>
                <c:pt idx="1241">
                  <c:v>-44.28</c:v>
                </c:pt>
                <c:pt idx="1242">
                  <c:v>-43.69</c:v>
                </c:pt>
                <c:pt idx="1243">
                  <c:v>-44.14</c:v>
                </c:pt>
                <c:pt idx="1244">
                  <c:v>-44.93</c:v>
                </c:pt>
                <c:pt idx="1245">
                  <c:v>-44.77</c:v>
                </c:pt>
                <c:pt idx="1246">
                  <c:v>-43.33</c:v>
                </c:pt>
                <c:pt idx="1247">
                  <c:v>-41.88</c:v>
                </c:pt>
                <c:pt idx="1248">
                  <c:v>-43.23</c:v>
                </c:pt>
                <c:pt idx="1249">
                  <c:v>-42.66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67-4F15-AF50-44E2951E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1268777504"/>
        <c:scaling>
          <c:orientation val="minMax"/>
          <c:max val="25000"/>
          <c:min val="300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5000"/>
        <c:minorUnit val="1000"/>
      </c:valAx>
      <c:valAx>
        <c:axId val="1"/>
        <c:scaling>
          <c:orientation val="minMax"/>
          <c:max val="25"/>
          <c:min val="0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8777504"/>
        <c:crosses val="autoZero"/>
        <c:crossBetween val="midCat"/>
        <c:majorUnit val="5"/>
        <c:minorUnit val="1"/>
      </c:valAx>
      <c:val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-23"/>
          <c:min val="-63"/>
        </c:scaling>
        <c:delete val="0"/>
        <c:axPos val="r"/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327335972434515"/>
          <c:y val="5.2766054720418572E-2"/>
          <c:w val="0.70419089690483039"/>
          <c:h val="0.83327025794736598"/>
        </c:manualLayout>
      </c:layout>
      <c:scatterChart>
        <c:scatterStyle val="lineMarker"/>
        <c:varyColors val="0"/>
        <c:ser>
          <c:idx val="0"/>
          <c:order val="0"/>
          <c:tx>
            <c:strRef>
              <c:f>vil11iso!$M$1</c:f>
              <c:strCache>
                <c:ptCount val="1"/>
                <c:pt idx="0">
                  <c:v>Vil11 age model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vil11iso!$E$2:$E$94</c:f>
              <c:numCache>
                <c:formatCode>0</c:formatCode>
                <c:ptCount val="93"/>
                <c:pt idx="0">
                  <c:v>15925</c:v>
                </c:pt>
                <c:pt idx="1">
                  <c:v>15795.958000000001</c:v>
                </c:pt>
                <c:pt idx="2">
                  <c:v>15602.395</c:v>
                </c:pt>
                <c:pt idx="3">
                  <c:v>15408.832</c:v>
                </c:pt>
                <c:pt idx="4">
                  <c:v>15280</c:v>
                </c:pt>
                <c:pt idx="5">
                  <c:v>15126.862499999999</c:v>
                </c:pt>
                <c:pt idx="6">
                  <c:v>14973.434999999999</c:v>
                </c:pt>
                <c:pt idx="7">
                  <c:v>14789.322</c:v>
                </c:pt>
                <c:pt idx="8">
                  <c:v>14666.58</c:v>
                </c:pt>
                <c:pt idx="9">
                  <c:v>14513.1525</c:v>
                </c:pt>
                <c:pt idx="10">
                  <c:v>14359.725</c:v>
                </c:pt>
                <c:pt idx="11">
                  <c:v>14206</c:v>
                </c:pt>
                <c:pt idx="12">
                  <c:v>14086.58</c:v>
                </c:pt>
                <c:pt idx="13">
                  <c:v>13943.438</c:v>
                </c:pt>
                <c:pt idx="14">
                  <c:v>13848.01</c:v>
                </c:pt>
                <c:pt idx="15">
                  <c:v>13728.725</c:v>
                </c:pt>
                <c:pt idx="16">
                  <c:v>13609.44</c:v>
                </c:pt>
                <c:pt idx="17">
                  <c:v>13490.155000000001</c:v>
                </c:pt>
                <c:pt idx="18">
                  <c:v>13371</c:v>
                </c:pt>
                <c:pt idx="19">
                  <c:v>13287.915000000001</c:v>
                </c:pt>
                <c:pt idx="20">
                  <c:v>13204.7</c:v>
                </c:pt>
                <c:pt idx="21">
                  <c:v>13138</c:v>
                </c:pt>
                <c:pt idx="22">
                  <c:v>13137.96</c:v>
                </c:pt>
                <c:pt idx="23">
                  <c:v>12644.4</c:v>
                </c:pt>
                <c:pt idx="24">
                  <c:v>12447</c:v>
                </c:pt>
                <c:pt idx="25">
                  <c:v>12279.25</c:v>
                </c:pt>
                <c:pt idx="26">
                  <c:v>12214.6</c:v>
                </c:pt>
                <c:pt idx="27">
                  <c:v>11956</c:v>
                </c:pt>
                <c:pt idx="28">
                  <c:v>11891</c:v>
                </c:pt>
                <c:pt idx="30">
                  <c:v>11218</c:v>
                </c:pt>
                <c:pt idx="31">
                  <c:v>10847.050000000001</c:v>
                </c:pt>
                <c:pt idx="32">
                  <c:v>10476.475</c:v>
                </c:pt>
                <c:pt idx="33">
                  <c:v>10299</c:v>
                </c:pt>
                <c:pt idx="34">
                  <c:v>10105.9</c:v>
                </c:pt>
                <c:pt idx="35">
                  <c:v>9957.67</c:v>
                </c:pt>
                <c:pt idx="37">
                  <c:v>9975.4664300000004</c:v>
                </c:pt>
                <c:pt idx="38">
                  <c:v>9974.1664249999994</c:v>
                </c:pt>
                <c:pt idx="39">
                  <c:v>9971.9997500000009</c:v>
                </c:pt>
                <c:pt idx="40">
                  <c:v>9970</c:v>
                </c:pt>
                <c:pt idx="41">
                  <c:v>9967.6664000000001</c:v>
                </c:pt>
                <c:pt idx="42">
                  <c:v>9965.4997249999997</c:v>
                </c:pt>
                <c:pt idx="43">
                  <c:v>9963.3330499999993</c:v>
                </c:pt>
                <c:pt idx="44">
                  <c:v>9961.1663750000007</c:v>
                </c:pt>
                <c:pt idx="45">
                  <c:v>9958.9997000000003</c:v>
                </c:pt>
                <c:pt idx="46">
                  <c:v>9957</c:v>
                </c:pt>
                <c:pt idx="47">
                  <c:v>9909.1350000000002</c:v>
                </c:pt>
                <c:pt idx="48">
                  <c:v>9861.2175000000007</c:v>
                </c:pt>
                <c:pt idx="49">
                  <c:v>9813.2999999999993</c:v>
                </c:pt>
                <c:pt idx="50">
                  <c:v>9774.9660000000003</c:v>
                </c:pt>
                <c:pt idx="51">
                  <c:v>9727</c:v>
                </c:pt>
                <c:pt idx="52">
                  <c:v>9717.4650000000001</c:v>
                </c:pt>
                <c:pt idx="53">
                  <c:v>9698.2980000000007</c:v>
                </c:pt>
                <c:pt idx="55">
                  <c:v>8608.8279999999995</c:v>
                </c:pt>
                <c:pt idx="56">
                  <c:v>8603</c:v>
                </c:pt>
                <c:pt idx="57">
                  <c:v>8597.18</c:v>
                </c:pt>
                <c:pt idx="58">
                  <c:v>8582.6200000000008</c:v>
                </c:pt>
                <c:pt idx="59">
                  <c:v>8568.06</c:v>
                </c:pt>
                <c:pt idx="60">
                  <c:v>8560.7800000000007</c:v>
                </c:pt>
                <c:pt idx="61">
                  <c:v>8553.5</c:v>
                </c:pt>
                <c:pt idx="62">
                  <c:v>8538.94</c:v>
                </c:pt>
                <c:pt idx="63">
                  <c:v>8524.3799999999992</c:v>
                </c:pt>
                <c:pt idx="64">
                  <c:v>8509.82</c:v>
                </c:pt>
                <c:pt idx="65">
                  <c:v>8495.26</c:v>
                </c:pt>
                <c:pt idx="66">
                  <c:v>8480.7000000000007</c:v>
                </c:pt>
                <c:pt idx="67">
                  <c:v>8466.14</c:v>
                </c:pt>
                <c:pt idx="68">
                  <c:v>8451.58</c:v>
                </c:pt>
                <c:pt idx="69">
                  <c:v>8437.02</c:v>
                </c:pt>
                <c:pt idx="70">
                  <c:v>8422.4599999999991</c:v>
                </c:pt>
                <c:pt idx="71">
                  <c:v>8421</c:v>
                </c:pt>
                <c:pt idx="72">
                  <c:v>8135.3000000000011</c:v>
                </c:pt>
                <c:pt idx="73">
                  <c:v>7818.48</c:v>
                </c:pt>
                <c:pt idx="74">
                  <c:v>7501.66</c:v>
                </c:pt>
                <c:pt idx="75">
                  <c:v>7184.84</c:v>
                </c:pt>
                <c:pt idx="76">
                  <c:v>7027</c:v>
                </c:pt>
                <c:pt idx="77">
                  <c:v>6927.01</c:v>
                </c:pt>
                <c:pt idx="78">
                  <c:v>6807.3639999999996</c:v>
                </c:pt>
                <c:pt idx="79">
                  <c:v>6727.6</c:v>
                </c:pt>
                <c:pt idx="81">
                  <c:v>6727.6</c:v>
                </c:pt>
                <c:pt idx="82">
                  <c:v>6528.1900000000005</c:v>
                </c:pt>
                <c:pt idx="83">
                  <c:v>6328.7800000000007</c:v>
                </c:pt>
                <c:pt idx="84">
                  <c:v>6129.3700000000008</c:v>
                </c:pt>
                <c:pt idx="85">
                  <c:v>5989.7829999999994</c:v>
                </c:pt>
                <c:pt idx="86">
                  <c:v>5969.8420000000006</c:v>
                </c:pt>
                <c:pt idx="88">
                  <c:v>5969.8420000000006</c:v>
                </c:pt>
                <c:pt idx="89">
                  <c:v>5910.0190000000002</c:v>
                </c:pt>
                <c:pt idx="90">
                  <c:v>5671</c:v>
                </c:pt>
                <c:pt idx="91">
                  <c:v>5531.1399999999994</c:v>
                </c:pt>
                <c:pt idx="92">
                  <c:v>5411.4940000000006</c:v>
                </c:pt>
              </c:numCache>
            </c:numRef>
          </c:xVal>
          <c:yVal>
            <c:numRef>
              <c:f>vil11iso!$M$2:$M$94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71-425B-9988-778D5AF675A8}"/>
            </c:ext>
          </c:extLst>
        </c:ser>
        <c:ser>
          <c:idx val="1"/>
          <c:order val="1"/>
          <c:tx>
            <c:strRef>
              <c:f>vil11iso!$L$1</c:f>
              <c:strCache>
                <c:ptCount val="1"/>
                <c:pt idx="0">
                  <c:v>Vil11, U/Th measurements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plus>
            <c:minus>
              <c:numRef>
                <c:f>vil11iso!$G$2:$G$94</c:f>
                <c:numCache>
                  <c:formatCode>General</c:formatCode>
                  <c:ptCount val="93"/>
                  <c:pt idx="4">
                    <c:v>350</c:v>
                  </c:pt>
                  <c:pt idx="11">
                    <c:v>175</c:v>
                  </c:pt>
                  <c:pt idx="18">
                    <c:v>173</c:v>
                  </c:pt>
                  <c:pt idx="21">
                    <c:v>314</c:v>
                  </c:pt>
                  <c:pt idx="24">
                    <c:v>347</c:v>
                  </c:pt>
                  <c:pt idx="26">
                    <c:v>1030</c:v>
                  </c:pt>
                  <c:pt idx="28">
                    <c:v>135</c:v>
                  </c:pt>
                  <c:pt idx="30">
                    <c:v>181</c:v>
                  </c:pt>
                  <c:pt idx="33">
                    <c:v>179</c:v>
                  </c:pt>
                  <c:pt idx="40">
                    <c:v>167</c:v>
                  </c:pt>
                  <c:pt idx="46">
                    <c:v>191</c:v>
                  </c:pt>
                  <c:pt idx="51">
                    <c:v>105</c:v>
                  </c:pt>
                  <c:pt idx="56">
                    <c:v>270</c:v>
                  </c:pt>
                  <c:pt idx="60">
                    <c:v>154</c:v>
                  </c:pt>
                  <c:pt idx="66">
                    <c:v>165</c:v>
                  </c:pt>
                  <c:pt idx="71">
                    <c:v>322</c:v>
                  </c:pt>
                  <c:pt idx="76">
                    <c:v>151</c:v>
                  </c:pt>
                  <c:pt idx="90">
                    <c:v>263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plus>
            <c:minus>
              <c:numRef>
                <c:f>vil11iso!$D$2:$D$94</c:f>
                <c:numCache>
                  <c:formatCode>General</c:formatCode>
                  <c:ptCount val="93"/>
                  <c:pt idx="4">
                    <c:v>1</c:v>
                  </c:pt>
                  <c:pt idx="11">
                    <c:v>0.5</c:v>
                  </c:pt>
                  <c:pt idx="21">
                    <c:v>0.1</c:v>
                  </c:pt>
                  <c:pt idx="24">
                    <c:v>0.87</c:v>
                  </c:pt>
                  <c:pt idx="26">
                    <c:v>0.1</c:v>
                  </c:pt>
                  <c:pt idx="28">
                    <c:v>0.1</c:v>
                  </c:pt>
                  <c:pt idx="33">
                    <c:v>0.375</c:v>
                  </c:pt>
                  <c:pt idx="40">
                    <c:v>0.5</c:v>
                  </c:pt>
                  <c:pt idx="46">
                    <c:v>0.75</c:v>
                  </c:pt>
                  <c:pt idx="51">
                    <c:v>0.1</c:v>
                  </c:pt>
                  <c:pt idx="56">
                    <c:v>0.1</c:v>
                  </c:pt>
                  <c:pt idx="60">
                    <c:v>0.75</c:v>
                  </c:pt>
                  <c:pt idx="66">
                    <c:v>1</c:v>
                  </c:pt>
                  <c:pt idx="71">
                    <c:v>0.1</c:v>
                  </c:pt>
                  <c:pt idx="76">
                    <c:v>0.75</c:v>
                  </c:pt>
                  <c:pt idx="90">
                    <c:v>0.35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vil11iso!$F$2:$F$94</c:f>
              <c:numCache>
                <c:formatCode>0</c:formatCode>
                <c:ptCount val="93"/>
                <c:pt idx="4">
                  <c:v>15280</c:v>
                </c:pt>
                <c:pt idx="11">
                  <c:v>14206</c:v>
                </c:pt>
                <c:pt idx="18">
                  <c:v>13371</c:v>
                </c:pt>
                <c:pt idx="21">
                  <c:v>13138</c:v>
                </c:pt>
                <c:pt idx="24">
                  <c:v>12447</c:v>
                </c:pt>
                <c:pt idx="26">
                  <c:v>11494</c:v>
                </c:pt>
                <c:pt idx="28">
                  <c:v>11891</c:v>
                </c:pt>
                <c:pt idx="30">
                  <c:v>11218</c:v>
                </c:pt>
                <c:pt idx="33">
                  <c:v>10299</c:v>
                </c:pt>
                <c:pt idx="40">
                  <c:v>9970</c:v>
                </c:pt>
                <c:pt idx="46">
                  <c:v>9957</c:v>
                </c:pt>
                <c:pt idx="51">
                  <c:v>9727</c:v>
                </c:pt>
                <c:pt idx="56">
                  <c:v>8603</c:v>
                </c:pt>
                <c:pt idx="60">
                  <c:v>8696</c:v>
                </c:pt>
                <c:pt idx="66">
                  <c:v>8567</c:v>
                </c:pt>
                <c:pt idx="71">
                  <c:v>8421</c:v>
                </c:pt>
                <c:pt idx="76">
                  <c:v>7027</c:v>
                </c:pt>
                <c:pt idx="90">
                  <c:v>5671</c:v>
                </c:pt>
              </c:numCache>
            </c:numRef>
          </c:xVal>
          <c:yVal>
            <c:numRef>
              <c:f>vil11iso!$L$2:$L$94</c:f>
              <c:numCache>
                <c:formatCode>General</c:formatCode>
                <c:ptCount val="93"/>
                <c:pt idx="0">
                  <c:v>0</c:v>
                </c:pt>
                <c:pt idx="1">
                  <c:v>0.2</c:v>
                </c:pt>
                <c:pt idx="2">
                  <c:v>0.5</c:v>
                </c:pt>
                <c:pt idx="3">
                  <c:v>0.8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1.8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3.3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</c:v>
                </c:pt>
                <c:pt idx="22">
                  <c:v>5.2</c:v>
                </c:pt>
                <c:pt idx="23">
                  <c:v>5.5</c:v>
                </c:pt>
                <c:pt idx="24">
                  <c:v>5.62</c:v>
                </c:pt>
                <c:pt idx="25">
                  <c:v>5.75</c:v>
                </c:pt>
                <c:pt idx="26">
                  <c:v>5.8</c:v>
                </c:pt>
                <c:pt idx="27">
                  <c:v>6</c:v>
                </c:pt>
                <c:pt idx="28">
                  <c:v>6.05</c:v>
                </c:pt>
                <c:pt idx="30">
                  <c:v>6.25</c:v>
                </c:pt>
                <c:pt idx="31">
                  <c:v>6.5</c:v>
                </c:pt>
                <c:pt idx="32">
                  <c:v>6.75</c:v>
                </c:pt>
                <c:pt idx="33">
                  <c:v>6.87</c:v>
                </c:pt>
                <c:pt idx="34">
                  <c:v>7</c:v>
                </c:pt>
                <c:pt idx="38">
                  <c:v>7.25</c:v>
                </c:pt>
                <c:pt idx="39">
                  <c:v>7.5</c:v>
                </c:pt>
                <c:pt idx="40">
                  <c:v>7.75</c:v>
                </c:pt>
                <c:pt idx="41">
                  <c:v>8</c:v>
                </c:pt>
                <c:pt idx="42">
                  <c:v>8.25</c:v>
                </c:pt>
                <c:pt idx="43">
                  <c:v>8.5</c:v>
                </c:pt>
                <c:pt idx="44">
                  <c:v>8.75</c:v>
                </c:pt>
                <c:pt idx="45">
                  <c:v>9</c:v>
                </c:pt>
                <c:pt idx="46">
                  <c:v>9.25</c:v>
                </c:pt>
                <c:pt idx="47">
                  <c:v>9.5</c:v>
                </c:pt>
                <c:pt idx="48">
                  <c:v>9.75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10.45</c:v>
                </c:pt>
                <c:pt idx="52">
                  <c:v>10.5</c:v>
                </c:pt>
                <c:pt idx="56">
                  <c:v>10.8</c:v>
                </c:pt>
                <c:pt idx="57">
                  <c:v>11</c:v>
                </c:pt>
                <c:pt idx="58">
                  <c:v>11.5</c:v>
                </c:pt>
                <c:pt idx="59">
                  <c:v>12</c:v>
                </c:pt>
                <c:pt idx="60">
                  <c:v>12.25</c:v>
                </c:pt>
                <c:pt idx="61">
                  <c:v>12.5</c:v>
                </c:pt>
                <c:pt idx="62">
                  <c:v>13</c:v>
                </c:pt>
                <c:pt idx="63">
                  <c:v>13.5</c:v>
                </c:pt>
                <c:pt idx="64">
                  <c:v>14</c:v>
                </c:pt>
                <c:pt idx="65">
                  <c:v>14.5</c:v>
                </c:pt>
                <c:pt idx="66">
                  <c:v>15</c:v>
                </c:pt>
                <c:pt idx="67">
                  <c:v>15.5</c:v>
                </c:pt>
                <c:pt idx="68">
                  <c:v>16</c:v>
                </c:pt>
                <c:pt idx="69">
                  <c:v>16.5</c:v>
                </c:pt>
                <c:pt idx="70">
                  <c:v>17</c:v>
                </c:pt>
                <c:pt idx="72">
                  <c:v>17.5</c:v>
                </c:pt>
                <c:pt idx="73">
                  <c:v>18</c:v>
                </c:pt>
                <c:pt idx="74">
                  <c:v>18.5</c:v>
                </c:pt>
                <c:pt idx="75">
                  <c:v>19</c:v>
                </c:pt>
                <c:pt idx="76">
                  <c:v>19.25</c:v>
                </c:pt>
                <c:pt idx="77">
                  <c:v>19.5</c:v>
                </c:pt>
                <c:pt idx="78">
                  <c:v>19.8</c:v>
                </c:pt>
                <c:pt idx="82">
                  <c:v>20.5</c:v>
                </c:pt>
                <c:pt idx="83">
                  <c:v>21</c:v>
                </c:pt>
                <c:pt idx="84">
                  <c:v>21.5</c:v>
                </c:pt>
                <c:pt idx="85">
                  <c:v>21.85</c:v>
                </c:pt>
                <c:pt idx="89">
                  <c:v>22.05</c:v>
                </c:pt>
                <c:pt idx="90">
                  <c:v>22.65</c:v>
                </c:pt>
                <c:pt idx="91">
                  <c:v>23</c:v>
                </c:pt>
                <c:pt idx="92">
                  <c:v>23.3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71-425B-9988-778D5AF6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4913840"/>
        <c:axId val="1"/>
      </c:scatterChart>
      <c:scatterChart>
        <c:scatterStyle val="lineMarker"/>
        <c:varyColors val="0"/>
        <c:ser>
          <c:idx val="3"/>
          <c:order val="2"/>
          <c:tx>
            <c:strRef>
              <c:f>NiveauMarin_Claire!$C$1</c:f>
              <c:strCache>
                <c:ptCount val="1"/>
                <c:pt idx="0">
                  <c:v>Niveau moyen de la mer, m</c:v>
                </c:pt>
              </c:strCache>
            </c:strRef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xVal>
            <c:numRef>
              <c:f>NiveauMarin_Claire!$B$2:$B$86</c:f>
              <c:numCache>
                <c:formatCode>General</c:formatCode>
                <c:ptCount val="85"/>
                <c:pt idx="0">
                  <c:v>125000</c:v>
                </c:pt>
                <c:pt idx="1">
                  <c:v>123500</c:v>
                </c:pt>
                <c:pt idx="2">
                  <c:v>122000</c:v>
                </c:pt>
                <c:pt idx="3">
                  <c:v>120500</c:v>
                </c:pt>
                <c:pt idx="4">
                  <c:v>119000</c:v>
                </c:pt>
                <c:pt idx="5">
                  <c:v>117500</c:v>
                </c:pt>
                <c:pt idx="6">
                  <c:v>116000</c:v>
                </c:pt>
                <c:pt idx="7">
                  <c:v>114500</c:v>
                </c:pt>
                <c:pt idx="8">
                  <c:v>113000</c:v>
                </c:pt>
                <c:pt idx="9">
                  <c:v>111500</c:v>
                </c:pt>
                <c:pt idx="10">
                  <c:v>110000</c:v>
                </c:pt>
                <c:pt idx="11">
                  <c:v>108500</c:v>
                </c:pt>
                <c:pt idx="12">
                  <c:v>107000</c:v>
                </c:pt>
                <c:pt idx="13">
                  <c:v>105500</c:v>
                </c:pt>
                <c:pt idx="14">
                  <c:v>104000</c:v>
                </c:pt>
                <c:pt idx="15">
                  <c:v>102500</c:v>
                </c:pt>
                <c:pt idx="16">
                  <c:v>101000</c:v>
                </c:pt>
                <c:pt idx="17">
                  <c:v>99500</c:v>
                </c:pt>
                <c:pt idx="18">
                  <c:v>98000</c:v>
                </c:pt>
                <c:pt idx="19">
                  <c:v>96500</c:v>
                </c:pt>
                <c:pt idx="20">
                  <c:v>95000</c:v>
                </c:pt>
                <c:pt idx="21">
                  <c:v>93500</c:v>
                </c:pt>
                <c:pt idx="22">
                  <c:v>92000</c:v>
                </c:pt>
                <c:pt idx="23">
                  <c:v>90500</c:v>
                </c:pt>
                <c:pt idx="24">
                  <c:v>89000</c:v>
                </c:pt>
                <c:pt idx="25">
                  <c:v>87500</c:v>
                </c:pt>
                <c:pt idx="26">
                  <c:v>86000</c:v>
                </c:pt>
                <c:pt idx="27">
                  <c:v>84500</c:v>
                </c:pt>
                <c:pt idx="28">
                  <c:v>83000</c:v>
                </c:pt>
                <c:pt idx="29">
                  <c:v>81500</c:v>
                </c:pt>
                <c:pt idx="30">
                  <c:v>80000</c:v>
                </c:pt>
                <c:pt idx="31">
                  <c:v>78500</c:v>
                </c:pt>
                <c:pt idx="32">
                  <c:v>77000</c:v>
                </c:pt>
                <c:pt idx="33">
                  <c:v>75500</c:v>
                </c:pt>
                <c:pt idx="34">
                  <c:v>74000</c:v>
                </c:pt>
                <c:pt idx="35">
                  <c:v>72500</c:v>
                </c:pt>
                <c:pt idx="36">
                  <c:v>71000</c:v>
                </c:pt>
                <c:pt idx="37">
                  <c:v>69500</c:v>
                </c:pt>
                <c:pt idx="38">
                  <c:v>68000</c:v>
                </c:pt>
                <c:pt idx="39">
                  <c:v>66500</c:v>
                </c:pt>
                <c:pt idx="40">
                  <c:v>65000</c:v>
                </c:pt>
                <c:pt idx="41">
                  <c:v>63500</c:v>
                </c:pt>
                <c:pt idx="42">
                  <c:v>62000</c:v>
                </c:pt>
                <c:pt idx="43">
                  <c:v>60500</c:v>
                </c:pt>
                <c:pt idx="44">
                  <c:v>59000</c:v>
                </c:pt>
                <c:pt idx="45">
                  <c:v>57500</c:v>
                </c:pt>
                <c:pt idx="46">
                  <c:v>56000</c:v>
                </c:pt>
                <c:pt idx="47">
                  <c:v>54500</c:v>
                </c:pt>
                <c:pt idx="48">
                  <c:v>53000</c:v>
                </c:pt>
                <c:pt idx="49">
                  <c:v>51500</c:v>
                </c:pt>
                <c:pt idx="50">
                  <c:v>50000</c:v>
                </c:pt>
                <c:pt idx="51">
                  <c:v>48500</c:v>
                </c:pt>
                <c:pt idx="52">
                  <c:v>47000</c:v>
                </c:pt>
                <c:pt idx="53">
                  <c:v>45500</c:v>
                </c:pt>
                <c:pt idx="54">
                  <c:v>44000</c:v>
                </c:pt>
                <c:pt idx="55">
                  <c:v>42500</c:v>
                </c:pt>
                <c:pt idx="56">
                  <c:v>41000</c:v>
                </c:pt>
                <c:pt idx="57">
                  <c:v>39500</c:v>
                </c:pt>
                <c:pt idx="58">
                  <c:v>38000</c:v>
                </c:pt>
                <c:pt idx="59">
                  <c:v>36500</c:v>
                </c:pt>
                <c:pt idx="60">
                  <c:v>35000</c:v>
                </c:pt>
                <c:pt idx="61">
                  <c:v>33500</c:v>
                </c:pt>
                <c:pt idx="62">
                  <c:v>32000</c:v>
                </c:pt>
                <c:pt idx="63">
                  <c:v>30500</c:v>
                </c:pt>
                <c:pt idx="64">
                  <c:v>29000</c:v>
                </c:pt>
                <c:pt idx="65">
                  <c:v>27500</c:v>
                </c:pt>
                <c:pt idx="66">
                  <c:v>26000</c:v>
                </c:pt>
                <c:pt idx="67">
                  <c:v>24500</c:v>
                </c:pt>
                <c:pt idx="68">
                  <c:v>23000</c:v>
                </c:pt>
                <c:pt idx="69">
                  <c:v>21500</c:v>
                </c:pt>
                <c:pt idx="70">
                  <c:v>20000</c:v>
                </c:pt>
                <c:pt idx="71">
                  <c:v>18500</c:v>
                </c:pt>
                <c:pt idx="72">
                  <c:v>17000</c:v>
                </c:pt>
                <c:pt idx="73">
                  <c:v>15500</c:v>
                </c:pt>
                <c:pt idx="74">
                  <c:v>14000</c:v>
                </c:pt>
                <c:pt idx="75">
                  <c:v>12500</c:v>
                </c:pt>
                <c:pt idx="76">
                  <c:v>11000</c:v>
                </c:pt>
                <c:pt idx="77">
                  <c:v>9500</c:v>
                </c:pt>
                <c:pt idx="78">
                  <c:v>8000</c:v>
                </c:pt>
                <c:pt idx="79">
                  <c:v>6500</c:v>
                </c:pt>
                <c:pt idx="80">
                  <c:v>5000</c:v>
                </c:pt>
                <c:pt idx="81">
                  <c:v>3500</c:v>
                </c:pt>
                <c:pt idx="82">
                  <c:v>2000</c:v>
                </c:pt>
                <c:pt idx="83">
                  <c:v>500</c:v>
                </c:pt>
                <c:pt idx="84">
                  <c:v>0</c:v>
                </c:pt>
              </c:numCache>
            </c:numRef>
          </c:xVal>
          <c:yVal>
            <c:numRef>
              <c:f>NiveauMarin_Claire!$C$2:$C$86</c:f>
              <c:numCache>
                <c:formatCode>General</c:formatCode>
                <c:ptCount val="85"/>
                <c:pt idx="0">
                  <c:v>-1.25</c:v>
                </c:pt>
                <c:pt idx="1">
                  <c:v>4.9099998500000002</c:v>
                </c:pt>
                <c:pt idx="2">
                  <c:v>6.3000001900000004</c:v>
                </c:pt>
                <c:pt idx="3">
                  <c:v>2.2000000499999999</c:v>
                </c:pt>
                <c:pt idx="4">
                  <c:v>-1.1599999700000001</c:v>
                </c:pt>
                <c:pt idx="5">
                  <c:v>-5.4499998099999996</c:v>
                </c:pt>
                <c:pt idx="6">
                  <c:v>-11.420000099999999</c:v>
                </c:pt>
                <c:pt idx="7">
                  <c:v>-17.100000399999999</c:v>
                </c:pt>
                <c:pt idx="8">
                  <c:v>-26.6900005</c:v>
                </c:pt>
                <c:pt idx="9">
                  <c:v>-40.939998600000003</c:v>
                </c:pt>
                <c:pt idx="10">
                  <c:v>-44.720001199999999</c:v>
                </c:pt>
                <c:pt idx="11">
                  <c:v>-44.619998899999999</c:v>
                </c:pt>
                <c:pt idx="12">
                  <c:v>-38.029998800000001</c:v>
                </c:pt>
                <c:pt idx="13">
                  <c:v>-31.610000599999999</c:v>
                </c:pt>
                <c:pt idx="14">
                  <c:v>-27.790000899999999</c:v>
                </c:pt>
                <c:pt idx="15">
                  <c:v>-21.1800003</c:v>
                </c:pt>
                <c:pt idx="16">
                  <c:v>-20.860000599999999</c:v>
                </c:pt>
                <c:pt idx="17">
                  <c:v>-23.840000199999999</c:v>
                </c:pt>
                <c:pt idx="18">
                  <c:v>-27.8099995</c:v>
                </c:pt>
                <c:pt idx="19">
                  <c:v>-27.590000199999999</c:v>
                </c:pt>
                <c:pt idx="20">
                  <c:v>-27.020000499999998</c:v>
                </c:pt>
                <c:pt idx="21">
                  <c:v>-34.740001700000001</c:v>
                </c:pt>
                <c:pt idx="22">
                  <c:v>-42.200000799999998</c:v>
                </c:pt>
                <c:pt idx="23">
                  <c:v>-47.189998600000003</c:v>
                </c:pt>
                <c:pt idx="24">
                  <c:v>-48.290000900000003</c:v>
                </c:pt>
                <c:pt idx="25">
                  <c:v>-48.630001100000001</c:v>
                </c:pt>
                <c:pt idx="26">
                  <c:v>-41.869998899999999</c:v>
                </c:pt>
                <c:pt idx="27">
                  <c:v>-32.060001399999997</c:v>
                </c:pt>
                <c:pt idx="28">
                  <c:v>-22.299999199999998</c:v>
                </c:pt>
                <c:pt idx="29">
                  <c:v>-18.670000099999999</c:v>
                </c:pt>
                <c:pt idx="30">
                  <c:v>-19.700000800000002</c:v>
                </c:pt>
                <c:pt idx="31">
                  <c:v>-25.4300003</c:v>
                </c:pt>
                <c:pt idx="32">
                  <c:v>-36.310001399999997</c:v>
                </c:pt>
                <c:pt idx="33">
                  <c:v>-39.619998899999999</c:v>
                </c:pt>
                <c:pt idx="34">
                  <c:v>-44.380001100000001</c:v>
                </c:pt>
                <c:pt idx="35">
                  <c:v>-67.309997600000003</c:v>
                </c:pt>
                <c:pt idx="36">
                  <c:v>-72.769996599999999</c:v>
                </c:pt>
                <c:pt idx="37">
                  <c:v>-76.379997299999999</c:v>
                </c:pt>
                <c:pt idx="38">
                  <c:v>-78.050003099999998</c:v>
                </c:pt>
                <c:pt idx="39">
                  <c:v>-84.360000600000006</c:v>
                </c:pt>
                <c:pt idx="40">
                  <c:v>-84.650001500000002</c:v>
                </c:pt>
                <c:pt idx="41">
                  <c:v>-74.580001800000005</c:v>
                </c:pt>
                <c:pt idx="42">
                  <c:v>-54.740001700000001</c:v>
                </c:pt>
                <c:pt idx="43">
                  <c:v>-48.020000500000002</c:v>
                </c:pt>
                <c:pt idx="44">
                  <c:v>-56.200000799999998</c:v>
                </c:pt>
                <c:pt idx="45">
                  <c:v>-60.540000900000003</c:v>
                </c:pt>
                <c:pt idx="46">
                  <c:v>-55.900001500000002</c:v>
                </c:pt>
                <c:pt idx="47">
                  <c:v>-52.090000199999999</c:v>
                </c:pt>
                <c:pt idx="48">
                  <c:v>-57.560001399999997</c:v>
                </c:pt>
                <c:pt idx="49">
                  <c:v>-68.870002700000001</c:v>
                </c:pt>
                <c:pt idx="50">
                  <c:v>-71.610000600000006</c:v>
                </c:pt>
                <c:pt idx="51">
                  <c:v>-74</c:v>
                </c:pt>
                <c:pt idx="52">
                  <c:v>-73.220001199999999</c:v>
                </c:pt>
                <c:pt idx="53">
                  <c:v>-73.489997900000006</c:v>
                </c:pt>
                <c:pt idx="54">
                  <c:v>-75.599998499999998</c:v>
                </c:pt>
                <c:pt idx="55">
                  <c:v>-73.540000899999995</c:v>
                </c:pt>
                <c:pt idx="56">
                  <c:v>-67.819999699999997</c:v>
                </c:pt>
                <c:pt idx="57">
                  <c:v>-62.110000599999999</c:v>
                </c:pt>
                <c:pt idx="58">
                  <c:v>-66.730003400000001</c:v>
                </c:pt>
                <c:pt idx="59">
                  <c:v>-78.029998800000001</c:v>
                </c:pt>
                <c:pt idx="60">
                  <c:v>-80.680000300000003</c:v>
                </c:pt>
                <c:pt idx="61">
                  <c:v>-79.209999100000005</c:v>
                </c:pt>
                <c:pt idx="62">
                  <c:v>-78.470001199999999</c:v>
                </c:pt>
                <c:pt idx="63">
                  <c:v>-81.720001199999999</c:v>
                </c:pt>
                <c:pt idx="64">
                  <c:v>-88.059997600000003</c:v>
                </c:pt>
                <c:pt idx="65">
                  <c:v>-98.529998800000001</c:v>
                </c:pt>
                <c:pt idx="66">
                  <c:v>-106.199997</c:v>
                </c:pt>
                <c:pt idx="67">
                  <c:v>-112.989998</c:v>
                </c:pt>
                <c:pt idx="68">
                  <c:v>-117.709999</c:v>
                </c:pt>
                <c:pt idx="69">
                  <c:v>-120.510002</c:v>
                </c:pt>
                <c:pt idx="70">
                  <c:v>-123.019997</c:v>
                </c:pt>
                <c:pt idx="71">
                  <c:v>-120.07</c:v>
                </c:pt>
                <c:pt idx="72">
                  <c:v>-114.16999800000001</c:v>
                </c:pt>
                <c:pt idx="73">
                  <c:v>-105.16999800000001</c:v>
                </c:pt>
                <c:pt idx="74">
                  <c:v>-88.940002399999997</c:v>
                </c:pt>
                <c:pt idx="75">
                  <c:v>-67.260002099999994</c:v>
                </c:pt>
                <c:pt idx="76">
                  <c:v>-44.990001700000001</c:v>
                </c:pt>
                <c:pt idx="77">
                  <c:v>-24.340000199999999</c:v>
                </c:pt>
                <c:pt idx="78">
                  <c:v>-9.7399997700000007</c:v>
                </c:pt>
                <c:pt idx="79">
                  <c:v>-4.8699998899999999</c:v>
                </c:pt>
                <c:pt idx="80">
                  <c:v>-2.5099999899999998</c:v>
                </c:pt>
                <c:pt idx="81">
                  <c:v>-1.17999995</c:v>
                </c:pt>
                <c:pt idx="82">
                  <c:v>-0.15000000599999999</c:v>
                </c:pt>
                <c:pt idx="83">
                  <c:v>0</c:v>
                </c:pt>
                <c:pt idx="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71-425B-9988-778D5AF6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1264913840"/>
        <c:scaling>
          <c:orientation val="minMax"/>
          <c:max val="30000"/>
          <c:min val="3000"/>
        </c:scaling>
        <c:delete val="0"/>
        <c:axPos val="b"/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00"/>
        <c:minorUnit val="100"/>
      </c:valAx>
      <c:valAx>
        <c:axId val="1"/>
        <c:scaling>
          <c:orientation val="minMax"/>
          <c:max val="25"/>
          <c:min val="0"/>
        </c:scaling>
        <c:delete val="0"/>
        <c:axPos val="l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64913840"/>
        <c:crosses val="autoZero"/>
        <c:crossBetween val="midCat"/>
        <c:majorUnit val="5"/>
        <c:minorUnit val="1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45"/>
          <c:min val="-143"/>
        </c:scaling>
        <c:delete val="0"/>
        <c:axPos val="r"/>
        <c:numFmt formatCode="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3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3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tabSelected="1" zoomScale="107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63095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365EC35-FA67-4B87-9293-9CB2019340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0.03011</cdr:x>
      <cdr:y>0.1108</cdr:y>
    </cdr:from>
    <cdr:to>
      <cdr:x>0.19606</cdr:x>
      <cdr:y>0.92713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63729DB5-30A4-4A22-9541-2404AB7D526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3144" y="616324"/>
          <a:ext cx="1508724" cy="4629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0.12632</cdr:x>
      <cdr:y>0.53036</cdr:y>
    </cdr:from>
    <cdr:to>
      <cdr:x>0.32516</cdr:x>
      <cdr:y>0.5316</cdr:y>
    </cdr:to>
    <cdr:cxnSp macro="">
      <cdr:nvCxnSpPr>
        <cdr:cNvPr id="4" name="Connecteur droit avec flèche 3">
          <a:extLst xmlns:a="http://schemas.openxmlformats.org/drawingml/2006/main">
            <a:ext uri="{FF2B5EF4-FFF2-40B4-BE49-F238E27FC236}">
              <a16:creationId xmlns:a16="http://schemas.microsoft.com/office/drawing/2014/main" id="{00A2CF4E-BBF0-4F9A-9300-3EBCAB9432E2}"/>
            </a:ext>
          </a:extLst>
        </cdr:cNvPr>
        <cdr:cNvCxnSpPr/>
      </cdr:nvCxnSpPr>
      <cdr:spPr bwMode="auto">
        <a:xfrm xmlns:a="http://schemas.openxmlformats.org/drawingml/2006/main" flipV="1">
          <a:off x="1148603" y="2997574"/>
          <a:ext cx="1820956" cy="700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0.1181</cdr:x>
      <cdr:y>0.229</cdr:y>
    </cdr:from>
    <cdr:to>
      <cdr:x>0.29962</cdr:x>
      <cdr:y>0.22932</cdr:y>
    </cdr:to>
    <cdr:cxnSp macro="">
      <cdr:nvCxnSpPr>
        <cdr:cNvPr id="6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018BF25A-0986-4086-9421-8F039AC6338A}"/>
            </a:ext>
          </a:extLst>
        </cdr:cNvPr>
        <cdr:cNvCxnSpPr/>
      </cdr:nvCxnSpPr>
      <cdr:spPr bwMode="auto">
        <a:xfrm xmlns:a="http://schemas.openxmlformats.org/drawingml/2006/main" flipV="1">
          <a:off x="1073337" y="1288676"/>
          <a:ext cx="1658097" cy="177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0.50384</cdr:x>
      <cdr:y>0.20695</cdr:y>
    </cdr:from>
    <cdr:to>
      <cdr:x>0.53958</cdr:x>
      <cdr:y>0.88276</cdr:y>
    </cdr:to>
    <cdr:sp macro="" textlink="">
      <cdr:nvSpPr>
        <cdr:cNvPr id="3" name="Rectangle 2"/>
        <cdr:cNvSpPr/>
      </cdr:nvSpPr>
      <cdr:spPr bwMode="auto">
        <a:xfrm xmlns:a="http://schemas.openxmlformats.org/drawingml/2006/main">
          <a:off x="4615422" y="1162610"/>
          <a:ext cx="329173" cy="383801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  <a:alpha val="26000"/>
          </a:schemeClr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0.54054</cdr:x>
      <cdr:y>0.20751</cdr:y>
    </cdr:from>
    <cdr:to>
      <cdr:x>0.62204</cdr:x>
      <cdr:y>0.88307</cdr:y>
    </cdr:to>
    <cdr:sp macro="" textlink="">
      <cdr:nvSpPr>
        <cdr:cNvPr id="7" name="Rectangle 6"/>
        <cdr:cNvSpPr/>
      </cdr:nvSpPr>
      <cdr:spPr bwMode="auto">
        <a:xfrm xmlns:a="http://schemas.openxmlformats.org/drawingml/2006/main">
          <a:off x="4953374" y="1164385"/>
          <a:ext cx="754622" cy="383801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>
            <a:alpha val="26000"/>
          </a:srgbClr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0.5651</cdr:x>
      <cdr:y>0.15119</cdr:y>
    </cdr:from>
    <cdr:to>
      <cdr:x>0.61079</cdr:x>
      <cdr:y>0.20918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175716" y="847444"/>
          <a:ext cx="420221" cy="329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400" b="0"/>
            <a:t>BA</a:t>
          </a:r>
        </a:p>
      </cdr:txBody>
    </cdr:sp>
  </cdr:relSizeAnchor>
  <cdr:relSizeAnchor xmlns:cdr="http://schemas.openxmlformats.org/drawingml/2006/chartDrawing">
    <cdr:from>
      <cdr:x>0.50071</cdr:x>
      <cdr:y>0.15051</cdr:y>
    </cdr:from>
    <cdr:to>
      <cdr:x>0.54615</cdr:x>
      <cdr:y>0.2075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4582178" y="842216"/>
          <a:ext cx="420221" cy="329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0"/>
            <a:t>YD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63095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5AD30B1-DD38-4041-9243-032A44E99A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0.03011</cdr:x>
      <cdr:y>0.11055</cdr:y>
    </cdr:from>
    <cdr:to>
      <cdr:x>0.19606</cdr:x>
      <cdr:y>0.92713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31D4F8B6-7335-481E-9886-F969B730E86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3144" y="616324"/>
          <a:ext cx="1508724" cy="4629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0.12557</cdr:x>
      <cdr:y>0.53036</cdr:y>
    </cdr:from>
    <cdr:to>
      <cdr:x>0.32466</cdr:x>
      <cdr:y>0.5316</cdr:y>
    </cdr:to>
    <cdr:cxnSp macro="">
      <cdr:nvCxnSpPr>
        <cdr:cNvPr id="4" name="Connecteur droit avec flèche 3">
          <a:extLst xmlns:a="http://schemas.openxmlformats.org/drawingml/2006/main">
            <a:ext uri="{FF2B5EF4-FFF2-40B4-BE49-F238E27FC236}">
              <a16:creationId xmlns:a16="http://schemas.microsoft.com/office/drawing/2014/main" id="{F4AA8CB6-82DD-48FD-B71B-17568D227E0E}"/>
            </a:ext>
          </a:extLst>
        </cdr:cNvPr>
        <cdr:cNvCxnSpPr/>
      </cdr:nvCxnSpPr>
      <cdr:spPr bwMode="auto">
        <a:xfrm xmlns:a="http://schemas.openxmlformats.org/drawingml/2006/main" flipV="1">
          <a:off x="1148603" y="2997574"/>
          <a:ext cx="1820956" cy="700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0.1181</cdr:x>
      <cdr:y>0.229</cdr:y>
    </cdr:from>
    <cdr:to>
      <cdr:x>0.29937</cdr:x>
      <cdr:y>0.22932</cdr:y>
    </cdr:to>
    <cdr:cxnSp macro="">
      <cdr:nvCxnSpPr>
        <cdr:cNvPr id="6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3E47C7C6-F37E-4AF5-BB65-05A169261B9C}"/>
            </a:ext>
          </a:extLst>
        </cdr:cNvPr>
        <cdr:cNvCxnSpPr/>
      </cdr:nvCxnSpPr>
      <cdr:spPr bwMode="auto">
        <a:xfrm xmlns:a="http://schemas.openxmlformats.org/drawingml/2006/main" flipV="1">
          <a:off x="1073337" y="1288676"/>
          <a:ext cx="1658097" cy="177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2794" cy="563095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DA7812B-06F2-4728-ABC2-3C2D6DC0FD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0.03011</cdr:x>
      <cdr:y>0.11005</cdr:y>
    </cdr:from>
    <cdr:to>
      <cdr:x>0.19606</cdr:x>
      <cdr:y>0.92588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3EA93595-9F4A-444E-A1E6-D4AA2A03B26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3144" y="616324"/>
          <a:ext cx="1508724" cy="46294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0.12557</cdr:x>
      <cdr:y>0.53036</cdr:y>
    </cdr:from>
    <cdr:to>
      <cdr:x>0.32466</cdr:x>
      <cdr:y>0.5316</cdr:y>
    </cdr:to>
    <cdr:cxnSp macro="">
      <cdr:nvCxnSpPr>
        <cdr:cNvPr id="4" name="Connecteur droit avec flèche 3">
          <a:extLst xmlns:a="http://schemas.openxmlformats.org/drawingml/2006/main">
            <a:ext uri="{FF2B5EF4-FFF2-40B4-BE49-F238E27FC236}">
              <a16:creationId xmlns:a16="http://schemas.microsoft.com/office/drawing/2014/main" id="{EAB76C4A-8470-4E79-AB31-2687B4B59164}"/>
            </a:ext>
          </a:extLst>
        </cdr:cNvPr>
        <cdr:cNvCxnSpPr/>
      </cdr:nvCxnSpPr>
      <cdr:spPr bwMode="auto">
        <a:xfrm xmlns:a="http://schemas.openxmlformats.org/drawingml/2006/main" flipV="1">
          <a:off x="1148603" y="2997574"/>
          <a:ext cx="1820956" cy="7004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0.11735</cdr:x>
      <cdr:y>0.228</cdr:y>
    </cdr:from>
    <cdr:to>
      <cdr:x>0.29862</cdr:x>
      <cdr:y>0.22832</cdr:y>
    </cdr:to>
    <cdr:cxnSp macro="">
      <cdr:nvCxnSpPr>
        <cdr:cNvPr id="6" name="Connecteur droit avec flèche 5">
          <a:extLst xmlns:a="http://schemas.openxmlformats.org/drawingml/2006/main">
            <a:ext uri="{FF2B5EF4-FFF2-40B4-BE49-F238E27FC236}">
              <a16:creationId xmlns:a16="http://schemas.microsoft.com/office/drawing/2014/main" id="{5DD19AD1-A289-448A-974B-50449FC2265B}"/>
            </a:ext>
          </a:extLst>
        </cdr:cNvPr>
        <cdr:cNvCxnSpPr/>
      </cdr:nvCxnSpPr>
      <cdr:spPr bwMode="auto">
        <a:xfrm xmlns:a="http://schemas.openxmlformats.org/drawingml/2006/main" flipV="1">
          <a:off x="1073337" y="1288676"/>
          <a:ext cx="1658097" cy="1776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G/STM/VILLARS/Vilstm9/Vil9-is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G\STM\VILLARS\Vilstm9\Vil9-is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G/C14/All-INT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uchoud%20Isabelle/Mes%20documents/Sp&#233;l&#233;oth&#232;mes/Intergl-ser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enty/LOCALS~1/Temp/CC28%20second%20version/FINAL%20REVISION%20AFTER%20REVIEW%202/CC28%20data%20for%20resubmission/Documents%20and%20Settings/Russell/Desktop/Desktop%20Office%20PC/RESEARCH/ITALY/stalagmite%20data%20and%20papers/CC%205/C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enty/LOCALS~1/Temp/Villars/Dea-Montreal/U-Th/CAR1plane-corep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genty\LOCALS~1\Temp\Villars\Dea-Montreal\U-Th\CAR1plane-corep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G/Mes%20Documents/GEOL/ARTICLES/EPSL-MIS3-4-2006/MIS3-4-Vil-OD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Couchoud%20Isabelle\Mes%20documents\Sp&#233;l&#233;oth&#232;mes\Intergl-seri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G\Mes%20Documents\GEOL\ARTICLES\EPSL-MIS3-4-2006\averifierag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genty\LOCALS~1\Temp\CC28%20second%20version\FINAL%20REVISION%20AFTER%20REVIEW%202\CC28%20data%20for%20resubmission\Documents%20and%20Settings\Russell\Desktop\Desktop%20Office%20PC\RESEARCH\ITALY\stalagmite%20data%20and%20papers\CC%205\C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 TOBA75ka"/>
      <sheetName val="Iso-GR-curve"/>
      <sheetName val="d13C-paleomag"/>
      <sheetName val="Photo"/>
      <sheetName val="0-C"/>
      <sheetName val="data-final-last"/>
      <sheetName val="data-final-last_old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O-13C-time+MD95"/>
      <sheetName val="13C-DO12"/>
      <sheetName val="DO-ageG"/>
      <sheetName val="DO-age"/>
      <sheetName val="13C-GRIP+Hulu (2)"/>
      <sheetName val="13C-GRIP+Hulu"/>
      <sheetName val="GR-time"/>
      <sheetName val="Temp. reconst"/>
      <sheetName val="GR-curve-SIMS"/>
      <sheetName val="Iso-GR-curve"/>
      <sheetName val="d13C-paleomag"/>
      <sheetName val="Photo"/>
      <sheetName val="0-C"/>
      <sheetName val="data-final-last"/>
      <sheetName val="Vil9SIMS-DO12"/>
      <sheetName val="data-final (P)"/>
      <sheetName val="13C-GRIP"/>
      <sheetName val="13C-GISP2"/>
      <sheetName val="18O-GISP2"/>
      <sheetName val="18O-13C-time (4)"/>
      <sheetName val="GR"/>
      <sheetName val="13C-GR"/>
      <sheetName val="GRIP-GISP"/>
      <sheetName val="iso-cm"/>
      <sheetName val="CO-cm"/>
      <sheetName val="data-final"/>
      <sheetName val="Fluo AB"/>
      <sheetName val="cm-D2-D3"/>
      <sheetName val="table calc T"/>
      <sheetName val="calc T"/>
      <sheetName val="equilO-C"/>
      <sheetName val="equil-OC-total (2)"/>
      <sheetName val="equil-OC-afterD4"/>
      <sheetName val="fig 5 - equil"/>
      <sheetName val="equil-OC-total"/>
      <sheetName val="d3-d4-iso"/>
      <sheetName val="data-final (d2-3)"/>
      <sheetName val="data-ordre"/>
      <sheetName val="Hulu"/>
      <sheetName val="MD95"/>
      <sheetName val="DSDP609"/>
      <sheetName val="SPECMAP"/>
      <sheetName val="GISP2+Blunier"/>
      <sheetName val="jafna-ss09-sea"/>
      <sheetName val="GRIP-d18O"/>
      <sheetName val="Vil1iso"/>
      <sheetName val="Vil4 (2)"/>
      <sheetName val="Vil#1B"/>
      <sheetName val="Vil#1A"/>
      <sheetName val="Vil1-top"/>
      <sheetName val="Vil4"/>
      <sheetName val="Vil5"/>
      <sheetName val="GR-curve"/>
      <sheetName val="Graph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cal09"/>
      <sheetName val="intcal04"/>
      <sheetName val="INTCAL98"/>
      <sheetName val="Feuil1"/>
      <sheetName val="Feuil2"/>
      <sheetName val="Feuil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-Eemien"/>
      <sheetName val="T1-speleoth"/>
      <sheetName val="Eemien-pollens (2)"/>
      <sheetName val="Eemien-pollens"/>
      <sheetName val="Eemien-speleot"/>
      <sheetName val="Eemien-Glaces"/>
      <sheetName val="Eemian-ocean"/>
      <sheetName val="inso-65NJUL-Ocean"/>
      <sheetName val="inso-65NJUL glaces (2)"/>
      <sheetName val="inso-65NJUL glaces"/>
      <sheetName val="inso-65NJUL dODH (2)"/>
      <sheetName val="inso-65NJUL dODH"/>
      <sheetName val="inso-65NJUL dCDH"/>
      <sheetName val="orbit91"/>
      <sheetName val="ECHETS-BOUCH-longseq"/>
      <sheetName val="Vil1-iso"/>
      <sheetName val="vil6"/>
      <sheetName val="Vil9-iso-final et autres"/>
      <sheetName val="vil11-iso"/>
      <sheetName val="Devils-Hole"/>
      <sheetName val="Soreq-data"/>
      <sheetName val="VOSTOK-deutnat"/>
      <sheetName val="GRIP-d18O"/>
      <sheetName val="gispd18o.dat"/>
      <sheetName val="GISP2+Blunier"/>
      <sheetName val="SPECMAP"/>
      <sheetName val="odp-677-bent"/>
      <sheetName val="DSDP609"/>
      <sheetName val="MD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age model"/>
      <sheetName val="Chart2"/>
      <sheetName val="Age data summary"/>
      <sheetName val="Chart1"/>
      <sheetName val="Linear age model"/>
      <sheetName val="Extn rates"/>
      <sheetName val="CC5 ages - all data"/>
      <sheetName val="CC5 Output 050905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1-A"/>
      <sheetName val="Car1-B"/>
      <sheetName val="RAZ"/>
    </sheetNames>
    <sheetDataSet>
      <sheetData sheetId="0"/>
      <sheetData sheetId="1">
        <row r="9">
          <cell r="A9" t="str">
            <v>229Th 1</v>
          </cell>
          <cell r="B9">
            <v>0</v>
          </cell>
          <cell r="C9">
            <v>30</v>
          </cell>
        </row>
        <row r="10">
          <cell r="A10" t="str">
            <v>TD 1</v>
          </cell>
          <cell r="B10">
            <v>2.3199999999999998</v>
          </cell>
          <cell r="C10">
            <v>0</v>
          </cell>
        </row>
        <row r="11">
          <cell r="A11" t="str">
            <v>TD 2</v>
          </cell>
          <cell r="B11">
            <v>1.2409999999999999E-2</v>
          </cell>
          <cell r="C11">
            <v>0</v>
          </cell>
        </row>
        <row r="12">
          <cell r="A12" t="str">
            <v>Tt 1</v>
          </cell>
          <cell r="B12">
            <v>3.4599999999999999E-2</v>
          </cell>
          <cell r="C12">
            <v>2259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1-A"/>
      <sheetName val="Car1-B"/>
      <sheetName val="RAZ"/>
    </sheetNames>
    <sheetDataSet>
      <sheetData sheetId="0"/>
      <sheetData sheetId="1">
        <row r="9">
          <cell r="A9" t="str">
            <v>229Th 1</v>
          </cell>
          <cell r="B9">
            <v>0</v>
          </cell>
          <cell r="C9">
            <v>30</v>
          </cell>
        </row>
        <row r="10">
          <cell r="A10" t="str">
            <v>TD 1</v>
          </cell>
          <cell r="B10">
            <v>2.3199999999999998</v>
          </cell>
          <cell r="C10">
            <v>0</v>
          </cell>
        </row>
        <row r="11">
          <cell r="A11" t="str">
            <v>TD 2</v>
          </cell>
          <cell r="B11">
            <v>1.2409999999999999E-2</v>
          </cell>
          <cell r="C11">
            <v>0</v>
          </cell>
        </row>
        <row r="12">
          <cell r="A12" t="str">
            <v>Tt 1</v>
          </cell>
          <cell r="B12">
            <v>3.4599999999999999E-2</v>
          </cell>
          <cell r="C12">
            <v>2259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. rec.-13C- ice (3)"/>
      <sheetName val="Temp. rec.-13C- ice (2)"/>
      <sheetName val="Temp. rec.-13C-Montic"/>
      <sheetName val="Temp. rec.-13C- sealevel"/>
      <sheetName val="Temp. rec.-13C- ice"/>
      <sheetName val="d13C-all -H4 +Hulu+Alps (2)"/>
      <sheetName val="fig-prospec-JCD"/>
      <sheetName val="d13C-Vill-%pachy"/>
      <sheetName val="d13C-27 -Mg"/>
      <sheetName val="d13C-27 -temp-NGRIP "/>
      <sheetName val="d13C-27 -N2O-NGRIP"/>
      <sheetName val="d18O-27 -CH4-NGRIPzoom"/>
      <sheetName val="d18O-27 -CH4-NGRIP (2)"/>
      <sheetName val="d13C-27 -CH4-NGRIP"/>
      <sheetName val="d13C-ODP976-EPE-zoom (2)"/>
      <sheetName val="d13C-ODP976-EPE-zoom"/>
      <sheetName val="d13C-ODP976-EPE-Villars"/>
      <sheetName val="d13C-ODP976-temp-Villars"/>
      <sheetName val="d13C-ODP976-Pluie-zoom"/>
      <sheetName val="d13C-ODP976-Pluie-Villars"/>
      <sheetName val="d13C-ODP976-semidésert-VilTS"/>
      <sheetName val="d13C-tempérés-zoom"/>
      <sheetName val="d13C-ODP976-tem.-Villars-Mo (2)"/>
      <sheetName val="d13C-ODP976-tem.-Villars-Mont"/>
      <sheetName val="d13C-ODP976-tempérés-calage (2)"/>
      <sheetName val="d13C-ODP976-tempérés-calage"/>
      <sheetName val="d18O-d13CVil27"/>
      <sheetName val="vilcar1-ODP"/>
      <sheetName val="Vilcar1"/>
      <sheetName val="Vilcar1iso"/>
      <sheetName val="deglaciation"/>
      <sheetName val="Graph1"/>
      <sheetName val="Data ODP976"/>
      <sheetName val="Pollen-NN-ODP976"/>
      <sheetName val="Table-vil11Chau6Min1"/>
      <sheetName val="LaChaise"/>
      <sheetName val="BDinf-last"/>
      <sheetName val="BDinf-OLD"/>
      <sheetName val="Chau2 data"/>
      <sheetName val="Chau3 data"/>
      <sheetName val="Chau4 data"/>
      <sheetName val="18O-13C"/>
      <sheetName val="Growth-rate"/>
      <sheetName val="Chau6-13C-18O"/>
      <sheetName val="Chau6iso"/>
      <sheetName val="Min1iso"/>
      <sheetName val="Cussac1"/>
      <sheetName val="Vilcar1isotot+ new chrono"/>
      <sheetName val="Sr-U (2)"/>
      <sheetName val="Sr-U"/>
      <sheetName val="U-cm (4)"/>
      <sheetName val="U--SR-cm"/>
      <sheetName val="U-cm"/>
      <sheetName val="U-cm (2)"/>
      <sheetName val="vil27-TE-triées"/>
      <sheetName val="vil27-TE"/>
      <sheetName val="Vil27iso"/>
      <sheetName val="Vil24"/>
      <sheetName val="Vil22iso"/>
      <sheetName val="vil11iso"/>
      <sheetName val="Vil10-data"/>
      <sheetName val="Vil10iso"/>
      <sheetName val="Vil9iso"/>
      <sheetName val="Vil6iso-old"/>
      <sheetName val="Vil6iso"/>
      <sheetName val="vil14"/>
      <sheetName val="Vil5iso"/>
      <sheetName val="Alp-SP49-Spotl"/>
      <sheetName val="CC5-Corchia"/>
      <sheetName val="MD3-NZ-data"/>
      <sheetName val="Sofular"/>
      <sheetName val="Soreq-20ky"/>
      <sheetName val="SOREQ"/>
      <sheetName val="Sokotra-new"/>
      <sheetName val="Dongge D4"/>
      <sheetName val="Hulu"/>
      <sheetName val="HULU-data-deglac "/>
      <sheetName val="Bt2 Cruz 2008"/>
      <sheetName val="Cruz-BTV3A"/>
      <sheetName val="Botuvera-Cruz-Nature"/>
      <sheetName val="Mont-pol-T"/>
      <sheetName val="Ohrid-soum"/>
      <sheetName val="Mont-Brauer-PNASFIG2"/>
      <sheetName val="Brauer07"/>
      <sheetName val="Monticchio-Pollen data"/>
      <sheetName val="MD-04-2845MSG"/>
      <sheetName val="Nussloch-chrono"/>
      <sheetName val="Amm"/>
      <sheetName val="Loess-CH"/>
      <sheetName val="LeBouchet-P-T"/>
      <sheetName val="ECHETS-BOUCH-longseq"/>
      <sheetName val="inso"/>
      <sheetName val="Inso-45N-Nov-April"/>
      <sheetName val="Inso-30-45"/>
      <sheetName val="intcal98-B"/>
      <sheetName val="essaivalérie"/>
      <sheetName val="Huber-NGRIP2006-temp"/>
      <sheetName val="NGRIP-huber-d15n"/>
      <sheetName val="NGRIP-huber-ch4"/>
      <sheetName val="NGRIP CH4"/>
      <sheetName val="NGRIP CH4-compil-age origin"/>
      <sheetName val="CH4"/>
      <sheetName val="complil-CH4-Amaelle"/>
      <sheetName val="ngrip_n2o-ch4_2004"/>
      <sheetName val="NGRIP-chronos"/>
      <sheetName val="GRIP-CH4"/>
      <sheetName val="GISP2+CH4"/>
      <sheetName val="gispd18o.dat"/>
      <sheetName val="GISP2"/>
      <sheetName val="GRIP-d18O"/>
      <sheetName val="taylor_co2-glacial"/>
      <sheetName val="GRIP"/>
      <sheetName val="epica data"/>
      <sheetName val="isotopes-EPICA-788"/>
      <sheetName val="VOSTOK-deutnat"/>
      <sheetName val="Vostok-co2nat"/>
      <sheetName val="Vostok, Tsite"/>
      <sheetName val="MD99-2331-Benth d18O"/>
      <sheetName val="MD99-2331-CoarsePachy"/>
      <sheetName val="MD99-2331-Plank d18O"/>
      <sheetName val="MD95-2043-SST"/>
      <sheetName val="MD95-2043-PT43-01"/>
      <sheetName val="MD95"/>
      <sheetName val="MD04-2845"/>
      <sheetName val="DSDP609"/>
      <sheetName val="SeaLevel"/>
      <sheetName val="NiveauMarin_Claire"/>
      <sheetName val="sealevEDC3Bintanja"/>
      <sheetName val="Bintanja-sealev-2005"/>
      <sheetName val="North-Atlan-SST-Schmidt"/>
      <sheetName val="synthèse-Eemien"/>
      <sheetName val="Feuil2"/>
      <sheetName val="Feui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1">
          <cell r="A1" t="str">
            <v>Depth (cm)</v>
          </cell>
          <cell r="B1" t="str">
            <v>Age ka</v>
          </cell>
          <cell r="C1" t="str">
            <v>PANN  _1</v>
          </cell>
          <cell r="D1" t="str">
            <v>PANN</v>
          </cell>
          <cell r="E1" t="str">
            <v>PANN  _2</v>
          </cell>
          <cell r="F1" t="str">
            <v>MTCO  _1</v>
          </cell>
          <cell r="G1" t="str">
            <v>MTCO</v>
          </cell>
          <cell r="H1" t="str">
            <v>MTCO  _2</v>
          </cell>
        </row>
        <row r="2">
          <cell r="A2" t="str">
            <v>1545</v>
          </cell>
          <cell r="B2">
            <v>46.817999999999998</v>
          </cell>
          <cell r="C2">
            <v>588.89700000000005</v>
          </cell>
          <cell r="D2">
            <v>718.55899999999997</v>
          </cell>
          <cell r="E2">
            <v>718.55899999999997</v>
          </cell>
          <cell r="F2">
            <v>3.9329999999999998</v>
          </cell>
          <cell r="G2">
            <v>3.9329999999999998</v>
          </cell>
          <cell r="H2">
            <v>9.1430000000000007</v>
          </cell>
        </row>
        <row r="3">
          <cell r="A3" t="str">
            <v>1541</v>
          </cell>
          <cell r="B3">
            <v>46.53</v>
          </cell>
          <cell r="C3">
            <v>255.21199999999999</v>
          </cell>
          <cell r="D3">
            <v>300.16300000000001</v>
          </cell>
          <cell r="E3">
            <v>407.61200000000002</v>
          </cell>
          <cell r="F3">
            <v>3.2730000000000001</v>
          </cell>
          <cell r="G3">
            <v>3.6560000000000001</v>
          </cell>
          <cell r="H3">
            <v>4.2460000000000004</v>
          </cell>
        </row>
        <row r="4">
          <cell r="A4" t="str">
            <v>1531</v>
          </cell>
          <cell r="B4">
            <v>46.048999999999999</v>
          </cell>
          <cell r="C4">
            <v>278.32499999999999</v>
          </cell>
          <cell r="D4">
            <v>278.32499999999999</v>
          </cell>
          <cell r="E4">
            <v>407.61200000000002</v>
          </cell>
          <cell r="F4">
            <v>2.4900000000000002</v>
          </cell>
          <cell r="G4">
            <v>3.7069999999999999</v>
          </cell>
          <cell r="H4">
            <v>3.7069999999999999</v>
          </cell>
        </row>
        <row r="5">
          <cell r="A5" t="str">
            <v>1525</v>
          </cell>
          <cell r="B5">
            <v>45.761000000000003</v>
          </cell>
          <cell r="C5">
            <v>212.50899999999999</v>
          </cell>
          <cell r="D5">
            <v>214.14400000000001</v>
          </cell>
          <cell r="E5">
            <v>355.83100000000002</v>
          </cell>
          <cell r="F5">
            <v>-0.98799999999999999</v>
          </cell>
          <cell r="G5">
            <v>4.4770000000000003</v>
          </cell>
          <cell r="H5">
            <v>4.4770000000000003</v>
          </cell>
        </row>
        <row r="6">
          <cell r="A6" t="str">
            <v>1515</v>
          </cell>
          <cell r="B6">
            <v>45.28</v>
          </cell>
          <cell r="C6">
            <v>665.83199999999999</v>
          </cell>
          <cell r="D6">
            <v>704.548</v>
          </cell>
          <cell r="E6">
            <v>717.59699999999998</v>
          </cell>
          <cell r="F6">
            <v>-1.9319999999999999</v>
          </cell>
          <cell r="G6">
            <v>-1.9319999999999999</v>
          </cell>
          <cell r="H6">
            <v>-0.83299999999999996</v>
          </cell>
        </row>
        <row r="7">
          <cell r="A7" t="str">
            <v>1511</v>
          </cell>
          <cell r="B7">
            <v>45.113999999999997</v>
          </cell>
          <cell r="C7">
            <v>672.44600000000003</v>
          </cell>
          <cell r="D7">
            <v>675.93100000000004</v>
          </cell>
          <cell r="E7">
            <v>686.65599999999995</v>
          </cell>
          <cell r="F7">
            <v>4.2460000000000004</v>
          </cell>
          <cell r="G7">
            <v>5.1029999999999998</v>
          </cell>
          <cell r="H7">
            <v>7.9340000000000002</v>
          </cell>
        </row>
        <row r="8">
          <cell r="A8" t="str">
            <v>1505</v>
          </cell>
          <cell r="B8">
            <v>44.863999999999997</v>
          </cell>
          <cell r="C8">
            <v>665.423</v>
          </cell>
          <cell r="D8">
            <v>676.39499999999998</v>
          </cell>
          <cell r="E8">
            <v>703.97799999999995</v>
          </cell>
          <cell r="F8">
            <v>0.25</v>
          </cell>
          <cell r="G8">
            <v>3.3</v>
          </cell>
          <cell r="H8">
            <v>3.3</v>
          </cell>
        </row>
        <row r="9">
          <cell r="A9" t="str">
            <v>1495</v>
          </cell>
          <cell r="B9">
            <v>44.448</v>
          </cell>
          <cell r="C9">
            <v>588.89700000000005</v>
          </cell>
          <cell r="D9">
            <v>718.63400000000001</v>
          </cell>
          <cell r="E9">
            <v>730.23699999999997</v>
          </cell>
          <cell r="F9">
            <v>1.859</v>
          </cell>
          <cell r="G9">
            <v>1.859</v>
          </cell>
          <cell r="H9">
            <v>9.1430000000000007</v>
          </cell>
        </row>
        <row r="10">
          <cell r="A10" t="str">
            <v>1485</v>
          </cell>
          <cell r="B10">
            <v>44.073999999999998</v>
          </cell>
          <cell r="C10">
            <v>588.89700000000005</v>
          </cell>
          <cell r="D10">
            <v>690.68299999999999</v>
          </cell>
          <cell r="E10">
            <v>692.67399999999998</v>
          </cell>
          <cell r="F10">
            <v>4.6829999999999998</v>
          </cell>
          <cell r="G10">
            <v>5.3150000000000004</v>
          </cell>
          <cell r="H10">
            <v>9.1430000000000007</v>
          </cell>
        </row>
        <row r="11">
          <cell r="A11" t="str">
            <v>1475</v>
          </cell>
          <cell r="B11">
            <v>43.616</v>
          </cell>
          <cell r="C11">
            <v>588.89700000000005</v>
          </cell>
          <cell r="D11">
            <v>685.78099999999995</v>
          </cell>
          <cell r="E11">
            <v>685.78099999999995</v>
          </cell>
          <cell r="F11">
            <v>1.0409999999999999</v>
          </cell>
          <cell r="G11">
            <v>2.1539999999999999</v>
          </cell>
          <cell r="H11">
            <v>9.1430000000000007</v>
          </cell>
        </row>
        <row r="12">
          <cell r="A12" t="str">
            <v>1465</v>
          </cell>
          <cell r="B12">
            <v>43.2</v>
          </cell>
          <cell r="C12">
            <v>665.83199999999999</v>
          </cell>
          <cell r="D12">
            <v>715.87099999999998</v>
          </cell>
          <cell r="E12">
            <v>805.80499999999995</v>
          </cell>
          <cell r="F12">
            <v>-2.234</v>
          </cell>
          <cell r="G12">
            <v>-1.022</v>
          </cell>
          <cell r="H12">
            <v>-0.92800000000000005</v>
          </cell>
        </row>
        <row r="13">
          <cell r="A13" t="str">
            <v>1459</v>
          </cell>
          <cell r="B13">
            <v>42.905999999999999</v>
          </cell>
          <cell r="C13">
            <v>730.94500000000005</v>
          </cell>
          <cell r="D13">
            <v>730.94500000000005</v>
          </cell>
          <cell r="E13">
            <v>843.654</v>
          </cell>
          <cell r="F13">
            <v>-4.532</v>
          </cell>
          <cell r="G13">
            <v>3.786</v>
          </cell>
          <cell r="H13">
            <v>3.786</v>
          </cell>
        </row>
        <row r="14">
          <cell r="A14" t="str">
            <v>1455</v>
          </cell>
          <cell r="B14">
            <v>42.71</v>
          </cell>
          <cell r="C14">
            <v>683.57600000000002</v>
          </cell>
          <cell r="D14">
            <v>733.91899999999998</v>
          </cell>
          <cell r="E14">
            <v>746.02</v>
          </cell>
          <cell r="F14">
            <v>0.47199999999999998</v>
          </cell>
          <cell r="G14">
            <v>3.1819999999999999</v>
          </cell>
          <cell r="H14">
            <v>3.1819999999999999</v>
          </cell>
        </row>
        <row r="15">
          <cell r="A15" t="str">
            <v>1445</v>
          </cell>
          <cell r="B15">
            <v>42.357999999999997</v>
          </cell>
          <cell r="C15">
            <v>681.92700000000002</v>
          </cell>
          <cell r="D15">
            <v>686.51499999999999</v>
          </cell>
          <cell r="E15">
            <v>729.68799999999999</v>
          </cell>
          <cell r="F15">
            <v>4.7869999999999999</v>
          </cell>
          <cell r="G15">
            <v>5.5140000000000002</v>
          </cell>
          <cell r="H15">
            <v>7.8559999999999999</v>
          </cell>
        </row>
        <row r="16">
          <cell r="A16" t="str">
            <v>1431</v>
          </cell>
          <cell r="B16">
            <v>42.051000000000002</v>
          </cell>
          <cell r="C16">
            <v>688.17100000000005</v>
          </cell>
          <cell r="D16">
            <v>744.30100000000004</v>
          </cell>
          <cell r="E16">
            <v>744.30100000000004</v>
          </cell>
          <cell r="F16">
            <v>0.47199999999999998</v>
          </cell>
          <cell r="G16">
            <v>1.704</v>
          </cell>
          <cell r="H16">
            <v>2.9249999999999998</v>
          </cell>
        </row>
        <row r="17">
          <cell r="A17" t="str">
            <v>1425</v>
          </cell>
          <cell r="B17">
            <v>41.918999999999997</v>
          </cell>
          <cell r="C17">
            <v>658.65499999999997</v>
          </cell>
          <cell r="D17">
            <v>715.80899999999997</v>
          </cell>
          <cell r="E17">
            <v>727.12900000000002</v>
          </cell>
          <cell r="F17">
            <v>0.47199999999999998</v>
          </cell>
          <cell r="G17">
            <v>1.659</v>
          </cell>
          <cell r="H17">
            <v>3.218</v>
          </cell>
        </row>
        <row r="18">
          <cell r="A18" t="str">
            <v>1417</v>
          </cell>
          <cell r="B18">
            <v>41.74</v>
          </cell>
          <cell r="C18">
            <v>588.89700000000005</v>
          </cell>
          <cell r="D18">
            <v>624.01700000000005</v>
          </cell>
          <cell r="E18">
            <v>640.56700000000001</v>
          </cell>
          <cell r="F18">
            <v>5.306</v>
          </cell>
          <cell r="G18">
            <v>6.5529999999999999</v>
          </cell>
          <cell r="H18">
            <v>9.1430000000000007</v>
          </cell>
        </row>
        <row r="19">
          <cell r="A19" t="str">
            <v>1415</v>
          </cell>
          <cell r="B19">
            <v>41.7</v>
          </cell>
          <cell r="C19">
            <v>640.09400000000005</v>
          </cell>
          <cell r="D19">
            <v>647.13900000000001</v>
          </cell>
          <cell r="E19">
            <v>690.98199999999997</v>
          </cell>
          <cell r="F19">
            <v>0.47199999999999998</v>
          </cell>
          <cell r="G19">
            <v>6.7919999999999998</v>
          </cell>
          <cell r="H19">
            <v>6.7919999999999998</v>
          </cell>
        </row>
        <row r="20">
          <cell r="A20" t="str">
            <v>1405</v>
          </cell>
          <cell r="B20">
            <v>41.435000000000002</v>
          </cell>
          <cell r="C20">
            <v>520.40599999999995</v>
          </cell>
          <cell r="D20">
            <v>534.47299999999996</v>
          </cell>
          <cell r="E20">
            <v>665.83199999999999</v>
          </cell>
          <cell r="F20">
            <v>-1.421</v>
          </cell>
          <cell r="G20">
            <v>0.61199999999999999</v>
          </cell>
          <cell r="H20">
            <v>1.159</v>
          </cell>
        </row>
        <row r="21">
          <cell r="A21" t="str">
            <v>1395</v>
          </cell>
          <cell r="B21">
            <v>41.17</v>
          </cell>
          <cell r="C21">
            <v>666.06299999999999</v>
          </cell>
          <cell r="D21">
            <v>666.06299999999999</v>
          </cell>
          <cell r="E21">
            <v>729.68799999999999</v>
          </cell>
          <cell r="F21">
            <v>7.21</v>
          </cell>
          <cell r="G21">
            <v>8.1440000000000001</v>
          </cell>
          <cell r="H21">
            <v>8.1440000000000001</v>
          </cell>
        </row>
        <row r="22">
          <cell r="A22" t="str">
            <v>1385</v>
          </cell>
          <cell r="B22">
            <v>40.863</v>
          </cell>
          <cell r="C22">
            <v>690.98199999999997</v>
          </cell>
          <cell r="D22">
            <v>730.26099999999997</v>
          </cell>
          <cell r="E22">
            <v>772.86199999999997</v>
          </cell>
          <cell r="F22">
            <v>0.186</v>
          </cell>
          <cell r="G22">
            <v>3.1480000000000001</v>
          </cell>
          <cell r="H22">
            <v>3.1480000000000001</v>
          </cell>
        </row>
        <row r="23">
          <cell r="A23" t="str">
            <v>1381</v>
          </cell>
          <cell r="B23">
            <v>40.74</v>
          </cell>
          <cell r="C23">
            <v>690.98199999999997</v>
          </cell>
          <cell r="D23">
            <v>737.92499999999995</v>
          </cell>
          <cell r="E23">
            <v>784.68</v>
          </cell>
          <cell r="F23">
            <v>-0.54900000000000004</v>
          </cell>
          <cell r="G23">
            <v>-0.443</v>
          </cell>
          <cell r="H23">
            <v>0.47199999999999998</v>
          </cell>
        </row>
        <row r="24">
          <cell r="A24" t="str">
            <v>1371</v>
          </cell>
          <cell r="B24">
            <v>40.25</v>
          </cell>
          <cell r="C24">
            <v>642.41399999999999</v>
          </cell>
          <cell r="D24">
            <v>714.6</v>
          </cell>
          <cell r="E24">
            <v>739.274</v>
          </cell>
          <cell r="F24">
            <v>0.47199999999999998</v>
          </cell>
          <cell r="G24">
            <v>3.39</v>
          </cell>
          <cell r="H24">
            <v>4.5970000000000004</v>
          </cell>
        </row>
        <row r="25">
          <cell r="A25" t="str">
            <v>1365</v>
          </cell>
          <cell r="B25">
            <v>40.106000000000002</v>
          </cell>
          <cell r="C25">
            <v>648.41499999999996</v>
          </cell>
          <cell r="D25">
            <v>687.79200000000003</v>
          </cell>
          <cell r="E25">
            <v>688.67600000000004</v>
          </cell>
          <cell r="F25">
            <v>4.1980000000000004</v>
          </cell>
          <cell r="G25">
            <v>4.1980000000000004</v>
          </cell>
          <cell r="H25">
            <v>8.3480000000000008</v>
          </cell>
        </row>
        <row r="26">
          <cell r="A26" t="str">
            <v>1355</v>
          </cell>
          <cell r="B26">
            <v>39.728000000000002</v>
          </cell>
          <cell r="C26">
            <v>355.83100000000002</v>
          </cell>
          <cell r="D26">
            <v>606.93399999999997</v>
          </cell>
          <cell r="E26">
            <v>606.93399999999997</v>
          </cell>
          <cell r="F26">
            <v>-6.4000000000000001E-2</v>
          </cell>
          <cell r="G26">
            <v>-6.4000000000000001E-2</v>
          </cell>
          <cell r="H26">
            <v>1.577</v>
          </cell>
        </row>
        <row r="27">
          <cell r="A27" t="str">
            <v>1351</v>
          </cell>
          <cell r="B27">
            <v>39.54</v>
          </cell>
          <cell r="C27">
            <v>115.931</v>
          </cell>
          <cell r="D27">
            <v>237.23599999999999</v>
          </cell>
          <cell r="E27">
            <v>260.47300000000001</v>
          </cell>
          <cell r="F27">
            <v>-14.891999999999999</v>
          </cell>
          <cell r="G27">
            <v>-8.1310000000000002</v>
          </cell>
          <cell r="H27">
            <v>-5.89</v>
          </cell>
        </row>
        <row r="28">
          <cell r="A28" t="str">
            <v>1345</v>
          </cell>
          <cell r="B28">
            <v>39.259</v>
          </cell>
          <cell r="C28">
            <v>355.23099999999999</v>
          </cell>
          <cell r="D28">
            <v>355.23099999999999</v>
          </cell>
          <cell r="E28">
            <v>466.29399999999998</v>
          </cell>
          <cell r="F28">
            <v>-0.85099999999999998</v>
          </cell>
          <cell r="G28">
            <v>-0.85099999999999998</v>
          </cell>
          <cell r="H28">
            <v>3.2730000000000001</v>
          </cell>
        </row>
        <row r="29">
          <cell r="A29" t="str">
            <v>1341</v>
          </cell>
          <cell r="B29">
            <v>39.070999999999998</v>
          </cell>
          <cell r="C29">
            <v>355.83100000000002</v>
          </cell>
          <cell r="D29">
            <v>448.76900000000001</v>
          </cell>
          <cell r="E29">
            <v>509.97199999999998</v>
          </cell>
          <cell r="F29">
            <v>8.5999999999999993E-2</v>
          </cell>
          <cell r="G29">
            <v>2.7530000000000001</v>
          </cell>
          <cell r="H29">
            <v>2.7530000000000001</v>
          </cell>
        </row>
        <row r="30">
          <cell r="A30" t="str">
            <v>1337</v>
          </cell>
          <cell r="B30">
            <v>38.883000000000003</v>
          </cell>
          <cell r="C30">
            <v>325.27499999999998</v>
          </cell>
          <cell r="D30">
            <v>325.27499999999998</v>
          </cell>
          <cell r="E30">
            <v>381.21800000000002</v>
          </cell>
          <cell r="F30">
            <v>1.577</v>
          </cell>
          <cell r="G30">
            <v>2.7170000000000001</v>
          </cell>
          <cell r="H30">
            <v>2.7170000000000001</v>
          </cell>
        </row>
        <row r="31">
          <cell r="A31" t="str">
            <v>1335</v>
          </cell>
          <cell r="B31">
            <v>38.789000000000001</v>
          </cell>
          <cell r="C31">
            <v>355.83100000000002</v>
          </cell>
          <cell r="D31">
            <v>360.58300000000003</v>
          </cell>
          <cell r="E31">
            <v>471.255</v>
          </cell>
          <cell r="F31">
            <v>-2.927</v>
          </cell>
          <cell r="G31">
            <v>-1.5469999999999999</v>
          </cell>
          <cell r="H31">
            <v>2.3780000000000001</v>
          </cell>
        </row>
        <row r="32">
          <cell r="A32" t="str">
            <v>1331</v>
          </cell>
          <cell r="B32">
            <v>38.601999999999997</v>
          </cell>
          <cell r="C32">
            <v>523.75099999999998</v>
          </cell>
          <cell r="D32">
            <v>606.447</v>
          </cell>
          <cell r="E32">
            <v>665.83199999999999</v>
          </cell>
          <cell r="F32">
            <v>-1.421</v>
          </cell>
          <cell r="G32">
            <v>1.2190000000000001</v>
          </cell>
          <cell r="H32">
            <v>1.974</v>
          </cell>
        </row>
        <row r="33">
          <cell r="A33" t="str">
            <v>1325</v>
          </cell>
          <cell r="B33">
            <v>38.32</v>
          </cell>
          <cell r="C33">
            <v>743.30499999999995</v>
          </cell>
          <cell r="D33">
            <v>743.30499999999995</v>
          </cell>
          <cell r="E33">
            <v>948.44899999999996</v>
          </cell>
          <cell r="F33">
            <v>-2.9689999999999999</v>
          </cell>
          <cell r="G33">
            <v>-2.3519999999999999</v>
          </cell>
          <cell r="H33">
            <v>-0.42599999999999999</v>
          </cell>
        </row>
        <row r="34">
          <cell r="A34" t="str">
            <v>1315</v>
          </cell>
          <cell r="B34">
            <v>38.029000000000003</v>
          </cell>
          <cell r="C34">
            <v>665.83199999999999</v>
          </cell>
          <cell r="D34">
            <v>709.01400000000001</v>
          </cell>
          <cell r="E34">
            <v>802.03499999999997</v>
          </cell>
          <cell r="F34">
            <v>-2.2719999999999998</v>
          </cell>
          <cell r="G34">
            <v>-0.34599999999999997</v>
          </cell>
          <cell r="H34">
            <v>0.375</v>
          </cell>
        </row>
        <row r="35">
          <cell r="A35" t="str">
            <v>1311</v>
          </cell>
          <cell r="B35">
            <v>37.912999999999997</v>
          </cell>
          <cell r="C35">
            <v>588.89700000000005</v>
          </cell>
          <cell r="D35">
            <v>735.04300000000001</v>
          </cell>
          <cell r="E35">
            <v>749.68700000000001</v>
          </cell>
          <cell r="F35">
            <v>1.9379999999999999</v>
          </cell>
          <cell r="G35">
            <v>1.9379999999999999</v>
          </cell>
          <cell r="H35">
            <v>9.1430000000000007</v>
          </cell>
        </row>
        <row r="36">
          <cell r="A36" t="str">
            <v>1305</v>
          </cell>
          <cell r="B36">
            <v>37.738999999999997</v>
          </cell>
          <cell r="C36">
            <v>667.79700000000003</v>
          </cell>
          <cell r="D36">
            <v>768.32100000000003</v>
          </cell>
          <cell r="E36">
            <v>768.32100000000003</v>
          </cell>
          <cell r="F36">
            <v>-1.052</v>
          </cell>
          <cell r="G36">
            <v>-0.11</v>
          </cell>
          <cell r="H36">
            <v>0</v>
          </cell>
        </row>
        <row r="37">
          <cell r="A37" t="str">
            <v>1301</v>
          </cell>
          <cell r="B37">
            <v>37.622999999999998</v>
          </cell>
          <cell r="C37">
            <v>634.41899999999998</v>
          </cell>
          <cell r="D37">
            <v>634.41899999999998</v>
          </cell>
          <cell r="E37">
            <v>704.62300000000005</v>
          </cell>
          <cell r="F37">
            <v>0.23899999999999999</v>
          </cell>
          <cell r="G37">
            <v>3.2530000000000001</v>
          </cell>
          <cell r="H37">
            <v>3.2530000000000001</v>
          </cell>
        </row>
        <row r="38">
          <cell r="A38" t="str">
            <v>1295</v>
          </cell>
          <cell r="B38">
            <v>37.448</v>
          </cell>
          <cell r="C38">
            <v>641.726</v>
          </cell>
          <cell r="D38">
            <v>647.58000000000004</v>
          </cell>
          <cell r="E38">
            <v>690.98199999999997</v>
          </cell>
          <cell r="F38">
            <v>0.47199999999999998</v>
          </cell>
          <cell r="G38">
            <v>2.2040000000000002</v>
          </cell>
          <cell r="H38">
            <v>4.6559999999999997</v>
          </cell>
        </row>
        <row r="39">
          <cell r="A39" t="str">
            <v>1291</v>
          </cell>
          <cell r="B39">
            <v>37.332000000000001</v>
          </cell>
          <cell r="C39">
            <v>588.89700000000005</v>
          </cell>
          <cell r="D39">
            <v>724.29700000000003</v>
          </cell>
          <cell r="E39">
            <v>766.06100000000004</v>
          </cell>
          <cell r="F39">
            <v>1.54</v>
          </cell>
          <cell r="G39">
            <v>1.54</v>
          </cell>
          <cell r="H39">
            <v>9.1430000000000007</v>
          </cell>
        </row>
        <row r="40">
          <cell r="A40" t="str">
            <v>1285</v>
          </cell>
          <cell r="B40">
            <v>37.158000000000001</v>
          </cell>
          <cell r="C40">
            <v>477.642</v>
          </cell>
          <cell r="D40">
            <v>604.27200000000005</v>
          </cell>
          <cell r="E40">
            <v>604.27200000000005</v>
          </cell>
          <cell r="F40">
            <v>3.6619999999999999</v>
          </cell>
          <cell r="G40">
            <v>4.5780000000000003</v>
          </cell>
          <cell r="H40">
            <v>6.923</v>
          </cell>
        </row>
        <row r="41">
          <cell r="A41" t="str">
            <v>1275</v>
          </cell>
          <cell r="B41">
            <v>36.866999999999997</v>
          </cell>
          <cell r="C41">
            <v>574.53700000000003</v>
          </cell>
          <cell r="D41">
            <v>643.62</v>
          </cell>
          <cell r="E41">
            <v>643.62</v>
          </cell>
          <cell r="F41">
            <v>0.16200000000000001</v>
          </cell>
          <cell r="G41">
            <v>0.16200000000000001</v>
          </cell>
          <cell r="H41">
            <v>3.2469999999999999</v>
          </cell>
        </row>
        <row r="42">
          <cell r="A42" t="str">
            <v>1271</v>
          </cell>
          <cell r="B42">
            <v>36.750999999999998</v>
          </cell>
          <cell r="C42">
            <v>568.61300000000006</v>
          </cell>
          <cell r="D42">
            <v>627.06799999999998</v>
          </cell>
          <cell r="E42">
            <v>663.43299999999999</v>
          </cell>
          <cell r="F42">
            <v>-3.5350000000000001</v>
          </cell>
          <cell r="G42">
            <v>-1.3779999999999999</v>
          </cell>
          <cell r="H42">
            <v>-1.367</v>
          </cell>
        </row>
        <row r="43">
          <cell r="A43" t="str">
            <v>1267</v>
          </cell>
          <cell r="B43">
            <v>36.634999999999998</v>
          </cell>
          <cell r="C43">
            <v>690.64800000000002</v>
          </cell>
          <cell r="D43">
            <v>712.55600000000004</v>
          </cell>
          <cell r="E43">
            <v>724.202</v>
          </cell>
          <cell r="F43">
            <v>-4.4809999999999999</v>
          </cell>
          <cell r="G43">
            <v>-2.46</v>
          </cell>
          <cell r="H43">
            <v>-2.46</v>
          </cell>
        </row>
        <row r="44">
          <cell r="A44" t="str">
            <v>1265</v>
          </cell>
          <cell r="B44">
            <v>36.576999999999998</v>
          </cell>
          <cell r="C44">
            <v>588.89700000000005</v>
          </cell>
          <cell r="D44">
            <v>652.64099999999996</v>
          </cell>
          <cell r="E44">
            <v>652.64099999999996</v>
          </cell>
          <cell r="F44">
            <v>5.3029999999999999</v>
          </cell>
          <cell r="G44">
            <v>6.3</v>
          </cell>
          <cell r="H44">
            <v>9.1430000000000007</v>
          </cell>
        </row>
        <row r="45">
          <cell r="A45" t="str">
            <v>1261</v>
          </cell>
          <cell r="B45">
            <v>36.460999999999999</v>
          </cell>
          <cell r="C45">
            <v>640.30899999999997</v>
          </cell>
          <cell r="D45">
            <v>645.39599999999996</v>
          </cell>
          <cell r="E45">
            <v>690.98199999999997</v>
          </cell>
          <cell r="F45">
            <v>0.47199999999999998</v>
          </cell>
          <cell r="G45">
            <v>6.5330000000000004</v>
          </cell>
          <cell r="H45">
            <v>6.5330000000000004</v>
          </cell>
        </row>
        <row r="46">
          <cell r="A46" t="str">
            <v>1255</v>
          </cell>
          <cell r="B46">
            <v>36.286000000000001</v>
          </cell>
          <cell r="C46">
            <v>646.26900000000001</v>
          </cell>
          <cell r="D46">
            <v>646.26900000000001</v>
          </cell>
          <cell r="E46">
            <v>685.56200000000001</v>
          </cell>
          <cell r="F46">
            <v>-2.5880000000000001</v>
          </cell>
          <cell r="G46">
            <v>-0.15</v>
          </cell>
          <cell r="H46">
            <v>0.23599999999999999</v>
          </cell>
        </row>
        <row r="47">
          <cell r="A47" t="str">
            <v>1251</v>
          </cell>
          <cell r="B47">
            <v>36.17</v>
          </cell>
          <cell r="C47">
            <v>632.45500000000004</v>
          </cell>
          <cell r="D47">
            <v>632.45500000000004</v>
          </cell>
          <cell r="E47">
            <v>948.44899999999996</v>
          </cell>
          <cell r="F47">
            <v>-1.151</v>
          </cell>
          <cell r="G47">
            <v>-0.32200000000000001</v>
          </cell>
          <cell r="H47">
            <v>-0.112</v>
          </cell>
        </row>
        <row r="48">
          <cell r="A48" t="str">
            <v>1245</v>
          </cell>
          <cell r="B48">
            <v>35.71</v>
          </cell>
          <cell r="C48">
            <v>355.83100000000002</v>
          </cell>
          <cell r="D48">
            <v>600.63099999999997</v>
          </cell>
          <cell r="E48">
            <v>673.55600000000004</v>
          </cell>
          <cell r="F48">
            <v>-1.4139999999999999</v>
          </cell>
          <cell r="G48">
            <v>-7.8E-2</v>
          </cell>
          <cell r="H48">
            <v>1.577</v>
          </cell>
        </row>
        <row r="49">
          <cell r="A49" t="str">
            <v>1235</v>
          </cell>
          <cell r="B49">
            <v>35.225000000000001</v>
          </cell>
          <cell r="C49">
            <v>725.47299999999996</v>
          </cell>
          <cell r="D49">
            <v>725.47299999999996</v>
          </cell>
          <cell r="E49">
            <v>948.44899999999996</v>
          </cell>
          <cell r="F49">
            <v>-0.42599999999999999</v>
          </cell>
          <cell r="G49">
            <v>3.1760000000000002</v>
          </cell>
          <cell r="H49">
            <v>4.0350000000000001</v>
          </cell>
        </row>
        <row r="50">
          <cell r="A50" t="str">
            <v>1231</v>
          </cell>
          <cell r="B50">
            <v>35.161000000000001</v>
          </cell>
          <cell r="C50">
            <v>690.98199999999997</v>
          </cell>
          <cell r="D50">
            <v>704.69299999999998</v>
          </cell>
          <cell r="E50">
            <v>807.49800000000005</v>
          </cell>
          <cell r="F50">
            <v>6.6000000000000003E-2</v>
          </cell>
          <cell r="G50">
            <v>4.843</v>
          </cell>
          <cell r="H50">
            <v>4.843</v>
          </cell>
        </row>
        <row r="51">
          <cell r="A51" t="str">
            <v>1225</v>
          </cell>
          <cell r="B51">
            <v>35.066000000000003</v>
          </cell>
          <cell r="C51">
            <v>588.89700000000005</v>
          </cell>
          <cell r="D51">
            <v>633.298</v>
          </cell>
          <cell r="E51">
            <v>638.08600000000001</v>
          </cell>
          <cell r="F51">
            <v>3.4950000000000001</v>
          </cell>
          <cell r="G51">
            <v>3.4950000000000001</v>
          </cell>
          <cell r="H51">
            <v>9.1430000000000007</v>
          </cell>
        </row>
        <row r="52">
          <cell r="A52" t="str">
            <v>1221</v>
          </cell>
          <cell r="B52">
            <v>35.003</v>
          </cell>
          <cell r="C52">
            <v>648.41499999999996</v>
          </cell>
          <cell r="D52">
            <v>691.44100000000003</v>
          </cell>
          <cell r="E52">
            <v>691.44100000000003</v>
          </cell>
          <cell r="F52">
            <v>3.9460000000000002</v>
          </cell>
          <cell r="G52">
            <v>3.9460000000000002</v>
          </cell>
          <cell r="H52">
            <v>8.3480000000000008</v>
          </cell>
        </row>
        <row r="53">
          <cell r="A53" t="str">
            <v>1215</v>
          </cell>
          <cell r="B53">
            <v>34.906999999999996</v>
          </cell>
          <cell r="C53">
            <v>642.91800000000001</v>
          </cell>
          <cell r="D53">
            <v>677.97400000000005</v>
          </cell>
          <cell r="E53">
            <v>677.97400000000005</v>
          </cell>
          <cell r="F53">
            <v>5.423</v>
          </cell>
          <cell r="G53">
            <v>5.76</v>
          </cell>
          <cell r="H53">
            <v>8.5220000000000002</v>
          </cell>
        </row>
        <row r="54">
          <cell r="A54" t="str">
            <v>1211</v>
          </cell>
          <cell r="B54">
            <v>34.844000000000001</v>
          </cell>
          <cell r="C54">
            <v>648.55799999999999</v>
          </cell>
          <cell r="D54">
            <v>649.101</v>
          </cell>
          <cell r="E54">
            <v>678.93700000000001</v>
          </cell>
          <cell r="F54">
            <v>4.3129999999999997</v>
          </cell>
          <cell r="G54">
            <v>6.78</v>
          </cell>
          <cell r="H54">
            <v>8.0150000000000006</v>
          </cell>
        </row>
        <row r="55">
          <cell r="A55" t="str">
            <v>1205</v>
          </cell>
          <cell r="B55">
            <v>34.749000000000002</v>
          </cell>
          <cell r="C55">
            <v>588.89700000000005</v>
          </cell>
          <cell r="D55">
            <v>629.71900000000005</v>
          </cell>
          <cell r="E55">
            <v>646.57000000000005</v>
          </cell>
          <cell r="F55">
            <v>4.8780000000000001</v>
          </cell>
          <cell r="G55">
            <v>6.8639999999999999</v>
          </cell>
          <cell r="H55">
            <v>9.1430000000000007</v>
          </cell>
        </row>
        <row r="56">
          <cell r="A56" t="str">
            <v>1195</v>
          </cell>
          <cell r="B56">
            <v>34.590000000000003</v>
          </cell>
          <cell r="C56">
            <v>665.83199999999999</v>
          </cell>
          <cell r="D56">
            <v>733.04600000000005</v>
          </cell>
          <cell r="E56">
            <v>803.91399999999999</v>
          </cell>
          <cell r="F56">
            <v>-2.25</v>
          </cell>
          <cell r="G56">
            <v>0.36</v>
          </cell>
          <cell r="H56">
            <v>0.36</v>
          </cell>
        </row>
        <row r="57">
          <cell r="A57" t="str">
            <v>1185</v>
          </cell>
          <cell r="B57">
            <v>34.024999999999999</v>
          </cell>
          <cell r="C57">
            <v>488.584</v>
          </cell>
          <cell r="D57">
            <v>549.25800000000004</v>
          </cell>
          <cell r="E57">
            <v>665.83199999999999</v>
          </cell>
          <cell r="F57">
            <v>-1.421</v>
          </cell>
          <cell r="G57">
            <v>2.101</v>
          </cell>
          <cell r="H57">
            <v>5.1189999999999998</v>
          </cell>
        </row>
        <row r="58">
          <cell r="A58" t="str">
            <v>1175</v>
          </cell>
          <cell r="B58">
            <v>33.46</v>
          </cell>
          <cell r="C58">
            <v>588.89700000000005</v>
          </cell>
          <cell r="D58">
            <v>642.62300000000005</v>
          </cell>
          <cell r="E58">
            <v>642.62300000000005</v>
          </cell>
          <cell r="F58">
            <v>4.9050000000000002</v>
          </cell>
          <cell r="G58">
            <v>6.8109999999999999</v>
          </cell>
          <cell r="H58">
            <v>9.1430000000000007</v>
          </cell>
        </row>
        <row r="59">
          <cell r="A59" t="str">
            <v>1171</v>
          </cell>
          <cell r="B59">
            <v>33.368000000000002</v>
          </cell>
          <cell r="C59">
            <v>588.89700000000005</v>
          </cell>
          <cell r="D59">
            <v>706.22400000000005</v>
          </cell>
          <cell r="E59">
            <v>738.90899999999999</v>
          </cell>
          <cell r="F59">
            <v>2.0680000000000001</v>
          </cell>
          <cell r="G59">
            <v>3.194</v>
          </cell>
          <cell r="H59">
            <v>9.1430000000000007</v>
          </cell>
        </row>
        <row r="60">
          <cell r="A60" t="str">
            <v>1165</v>
          </cell>
          <cell r="B60">
            <v>33.231000000000002</v>
          </cell>
          <cell r="C60">
            <v>641.65499999999997</v>
          </cell>
          <cell r="D60">
            <v>671.03200000000004</v>
          </cell>
          <cell r="E60">
            <v>690.98199999999997</v>
          </cell>
          <cell r="F60">
            <v>0.47199999999999998</v>
          </cell>
          <cell r="G60">
            <v>4.9589999999999996</v>
          </cell>
          <cell r="H60">
            <v>5.6479999999999997</v>
          </cell>
        </row>
        <row r="61">
          <cell r="A61" t="str">
            <v>1155</v>
          </cell>
          <cell r="B61">
            <v>33.002000000000002</v>
          </cell>
          <cell r="C61">
            <v>399.18099999999998</v>
          </cell>
          <cell r="D61">
            <v>451.49299999999999</v>
          </cell>
          <cell r="E61">
            <v>665.83199999999999</v>
          </cell>
          <cell r="F61">
            <v>-2.875</v>
          </cell>
          <cell r="G61">
            <v>-2.5760000000000001</v>
          </cell>
          <cell r="H61">
            <v>1.0329999999999999</v>
          </cell>
        </row>
        <row r="62">
          <cell r="A62" t="str">
            <v>1151</v>
          </cell>
          <cell r="B62">
            <v>32.909999999999997</v>
          </cell>
          <cell r="C62">
            <v>703.971</v>
          </cell>
          <cell r="D62">
            <v>703.971</v>
          </cell>
          <cell r="E62">
            <v>948.44899999999996</v>
          </cell>
          <cell r="F62">
            <v>-2.61</v>
          </cell>
          <cell r="G62">
            <v>-1.49</v>
          </cell>
          <cell r="H62">
            <v>-0.42599999999999999</v>
          </cell>
        </row>
        <row r="63">
          <cell r="A63" t="str">
            <v>1145</v>
          </cell>
          <cell r="B63">
            <v>32.673000000000002</v>
          </cell>
          <cell r="C63">
            <v>616.57600000000002</v>
          </cell>
          <cell r="D63">
            <v>643.25800000000004</v>
          </cell>
          <cell r="E63">
            <v>707.88300000000004</v>
          </cell>
          <cell r="F63">
            <v>-3.2440000000000002</v>
          </cell>
          <cell r="G63">
            <v>-1.744</v>
          </cell>
          <cell r="H63">
            <v>-1.2629999999999999</v>
          </cell>
        </row>
        <row r="64">
          <cell r="A64" t="str">
            <v>1141</v>
          </cell>
          <cell r="B64">
            <v>32.515000000000001</v>
          </cell>
          <cell r="C64">
            <v>658.87400000000002</v>
          </cell>
          <cell r="D64">
            <v>658.87400000000002</v>
          </cell>
          <cell r="E64">
            <v>948.44899999999996</v>
          </cell>
          <cell r="F64">
            <v>-2.1440000000000001</v>
          </cell>
          <cell r="G64">
            <v>-0.61699999999999999</v>
          </cell>
          <cell r="H64">
            <v>-0.42599999999999999</v>
          </cell>
        </row>
        <row r="65">
          <cell r="A65" t="str">
            <v>1135</v>
          </cell>
          <cell r="B65">
            <v>32.277999999999999</v>
          </cell>
          <cell r="C65">
            <v>661.04499999999996</v>
          </cell>
          <cell r="D65">
            <v>810.40499999999997</v>
          </cell>
          <cell r="E65">
            <v>810.40499999999997</v>
          </cell>
          <cell r="F65">
            <v>-5.1879999999999997</v>
          </cell>
          <cell r="G65">
            <v>-1.397</v>
          </cell>
          <cell r="H65">
            <v>-1.397</v>
          </cell>
        </row>
        <row r="66">
          <cell r="A66" t="str">
            <v>1131</v>
          </cell>
          <cell r="B66">
            <v>32.119999999999997</v>
          </cell>
          <cell r="C66">
            <v>648.41499999999996</v>
          </cell>
          <cell r="D66">
            <v>679.36599999999999</v>
          </cell>
          <cell r="E66">
            <v>693.48800000000006</v>
          </cell>
          <cell r="F66">
            <v>2.0110000000000001</v>
          </cell>
          <cell r="G66">
            <v>5.617</v>
          </cell>
          <cell r="H66">
            <v>8.3480000000000008</v>
          </cell>
        </row>
        <row r="67">
          <cell r="A67" t="str">
            <v>1125</v>
          </cell>
          <cell r="B67">
            <v>32.015000000000001</v>
          </cell>
          <cell r="C67">
            <v>588.89700000000005</v>
          </cell>
          <cell r="D67">
            <v>645.98400000000004</v>
          </cell>
          <cell r="E67">
            <v>647.12699999999995</v>
          </cell>
          <cell r="F67">
            <v>5.0110000000000001</v>
          </cell>
          <cell r="G67">
            <v>6.8460000000000001</v>
          </cell>
          <cell r="H67">
            <v>9.1430000000000007</v>
          </cell>
        </row>
        <row r="68">
          <cell r="A68" t="str">
            <v>1115</v>
          </cell>
          <cell r="B68">
            <v>31.84</v>
          </cell>
          <cell r="C68">
            <v>709.56100000000004</v>
          </cell>
          <cell r="D68">
            <v>751.61</v>
          </cell>
          <cell r="E68">
            <v>786.23099999999999</v>
          </cell>
          <cell r="F68">
            <v>-5.1879999999999997</v>
          </cell>
          <cell r="G68">
            <v>-2.2149999999999999</v>
          </cell>
          <cell r="H68">
            <v>-2.2149999999999999</v>
          </cell>
        </row>
        <row r="69">
          <cell r="A69" t="str">
            <v>1105</v>
          </cell>
          <cell r="B69">
            <v>31.625</v>
          </cell>
          <cell r="C69">
            <v>685.94799999999998</v>
          </cell>
          <cell r="D69">
            <v>693.85599999999999</v>
          </cell>
          <cell r="E69">
            <v>740.03</v>
          </cell>
          <cell r="F69">
            <v>-4.532</v>
          </cell>
          <cell r="G69">
            <v>5.2949999999999999</v>
          </cell>
          <cell r="H69">
            <v>5.2949999999999999</v>
          </cell>
        </row>
        <row r="70">
          <cell r="A70" t="str">
            <v>1101</v>
          </cell>
          <cell r="B70">
            <v>31.527999999999999</v>
          </cell>
          <cell r="C70">
            <v>611.96799999999996</v>
          </cell>
          <cell r="D70">
            <v>663.00800000000004</v>
          </cell>
          <cell r="E70">
            <v>665.83199999999999</v>
          </cell>
          <cell r="F70">
            <v>-1.421</v>
          </cell>
          <cell r="G70">
            <v>1.3640000000000001</v>
          </cell>
          <cell r="H70">
            <v>3.6589999999999998</v>
          </cell>
        </row>
        <row r="71">
          <cell r="A71" t="str">
            <v>1095</v>
          </cell>
          <cell r="B71">
            <v>31.382000000000001</v>
          </cell>
          <cell r="C71">
            <v>481.88200000000001</v>
          </cell>
          <cell r="D71">
            <v>579.44600000000003</v>
          </cell>
          <cell r="E71">
            <v>665.83199999999999</v>
          </cell>
          <cell r="F71">
            <v>-1.421</v>
          </cell>
          <cell r="G71">
            <v>2.97</v>
          </cell>
          <cell r="H71">
            <v>3.8639999999999999</v>
          </cell>
        </row>
        <row r="72">
          <cell r="A72" t="str">
            <v>1085</v>
          </cell>
          <cell r="B72">
            <v>31.14</v>
          </cell>
          <cell r="C72">
            <v>588.89700000000005</v>
          </cell>
          <cell r="D72">
            <v>703.61500000000001</v>
          </cell>
          <cell r="E72">
            <v>712.76300000000003</v>
          </cell>
          <cell r="F72">
            <v>4.468</v>
          </cell>
          <cell r="G72">
            <v>5.1379999999999999</v>
          </cell>
          <cell r="H72">
            <v>9.1430000000000007</v>
          </cell>
        </row>
        <row r="73">
          <cell r="A73" t="str">
            <v>1075</v>
          </cell>
          <cell r="B73">
            <v>30.954000000000001</v>
          </cell>
          <cell r="C73">
            <v>376.37299999999999</v>
          </cell>
          <cell r="D73">
            <v>573.94100000000003</v>
          </cell>
          <cell r="E73">
            <v>597.56799999999998</v>
          </cell>
          <cell r="F73">
            <v>1.4730000000000001</v>
          </cell>
          <cell r="G73">
            <v>1.778</v>
          </cell>
          <cell r="H73">
            <v>3.3839999999999999</v>
          </cell>
        </row>
        <row r="74">
          <cell r="A74" t="str">
            <v>1065</v>
          </cell>
          <cell r="B74">
            <v>30.588000000000001</v>
          </cell>
          <cell r="C74">
            <v>628.50300000000004</v>
          </cell>
          <cell r="D74">
            <v>628.50300000000004</v>
          </cell>
          <cell r="E74">
            <v>986.14499999999998</v>
          </cell>
          <cell r="F74">
            <v>-0.42599999999999999</v>
          </cell>
          <cell r="G74">
            <v>2.6019999999999999</v>
          </cell>
          <cell r="H74">
            <v>2.6019999999999999</v>
          </cell>
        </row>
        <row r="75">
          <cell r="A75" t="str">
            <v>1055</v>
          </cell>
          <cell r="B75">
            <v>30.1</v>
          </cell>
          <cell r="C75">
            <v>366.41399999999999</v>
          </cell>
          <cell r="D75">
            <v>366.41399999999999</v>
          </cell>
          <cell r="E75">
            <v>665.83199999999999</v>
          </cell>
          <cell r="F75">
            <v>-1.421</v>
          </cell>
          <cell r="G75">
            <v>2.452</v>
          </cell>
          <cell r="H75">
            <v>2.452</v>
          </cell>
        </row>
        <row r="76">
          <cell r="A76" t="str">
            <v>1035</v>
          </cell>
          <cell r="B76">
            <v>28.882000000000001</v>
          </cell>
          <cell r="C76">
            <v>638.04700000000003</v>
          </cell>
          <cell r="D76">
            <v>638.04700000000003</v>
          </cell>
          <cell r="E76">
            <v>665.83199999999999</v>
          </cell>
          <cell r="F76">
            <v>-1.421</v>
          </cell>
          <cell r="G76">
            <v>6.306</v>
          </cell>
          <cell r="H76">
            <v>6.306</v>
          </cell>
        </row>
        <row r="77">
          <cell r="A77" t="str">
            <v>1031</v>
          </cell>
          <cell r="B77">
            <v>28.783000000000001</v>
          </cell>
          <cell r="C77">
            <v>612.21600000000001</v>
          </cell>
          <cell r="D77">
            <v>732.01599999999996</v>
          </cell>
          <cell r="E77">
            <v>732.01599999999996</v>
          </cell>
          <cell r="F77">
            <v>-2.9239999999999999</v>
          </cell>
          <cell r="G77">
            <v>-1.7729999999999999</v>
          </cell>
          <cell r="H77">
            <v>-1.7729999999999999</v>
          </cell>
        </row>
        <row r="78">
          <cell r="A78" t="str">
            <v>1021</v>
          </cell>
          <cell r="B78">
            <v>28.536999999999999</v>
          </cell>
          <cell r="C78">
            <v>665.83199999999999</v>
          </cell>
          <cell r="D78">
            <v>734.84400000000005</v>
          </cell>
          <cell r="E78">
            <v>757.12599999999998</v>
          </cell>
          <cell r="F78">
            <v>-3.3239999999999998</v>
          </cell>
          <cell r="G78">
            <v>-0.96599999999999997</v>
          </cell>
          <cell r="H78">
            <v>-0.96599999999999997</v>
          </cell>
        </row>
        <row r="79">
          <cell r="A79" t="str">
            <v>1005</v>
          </cell>
          <cell r="B79">
            <v>27.96</v>
          </cell>
          <cell r="C79">
            <v>514.44299999999998</v>
          </cell>
          <cell r="D79">
            <v>593.47699999999998</v>
          </cell>
          <cell r="E79">
            <v>665.83199999999999</v>
          </cell>
          <cell r="F79">
            <v>-1.421</v>
          </cell>
          <cell r="G79">
            <v>1.4259999999999999</v>
          </cell>
          <cell r="H79">
            <v>1.9330000000000001</v>
          </cell>
        </row>
        <row r="80">
          <cell r="A80" t="str">
            <v>995</v>
          </cell>
          <cell r="B80">
            <v>27.405999999999999</v>
          </cell>
          <cell r="C80">
            <v>656.32299999999998</v>
          </cell>
          <cell r="D80">
            <v>656.41600000000005</v>
          </cell>
          <cell r="E80">
            <v>665.83199999999999</v>
          </cell>
          <cell r="F80">
            <v>-1.421</v>
          </cell>
          <cell r="G80">
            <v>4.1420000000000003</v>
          </cell>
          <cell r="H80">
            <v>4.1420000000000003</v>
          </cell>
        </row>
        <row r="81">
          <cell r="A81" t="str">
            <v>985</v>
          </cell>
          <cell r="B81">
            <v>26.85</v>
          </cell>
          <cell r="C81">
            <v>697.25099999999998</v>
          </cell>
          <cell r="D81">
            <v>716.76700000000005</v>
          </cell>
          <cell r="E81">
            <v>820.77599999999995</v>
          </cell>
          <cell r="F81">
            <v>-0.52900000000000003</v>
          </cell>
          <cell r="G81">
            <v>5.0620000000000003</v>
          </cell>
          <cell r="H81">
            <v>5.0620000000000003</v>
          </cell>
        </row>
      </sheetData>
      <sheetData sheetId="122"/>
      <sheetData sheetId="123"/>
      <sheetData sheetId="124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-Eemien"/>
      <sheetName val="T1-speleoth"/>
      <sheetName val="Eemien-pollens (2)"/>
      <sheetName val="Eemien-pollens"/>
      <sheetName val="Eemien-speleot"/>
      <sheetName val="Eemien-Glaces"/>
      <sheetName val="Eemian-ocean"/>
      <sheetName val="inso-65NJUL-Ocean"/>
      <sheetName val="inso-65NJUL glaces (2)"/>
      <sheetName val="inso-65NJUL glaces"/>
      <sheetName val="inso-65NJUL dODH (2)"/>
      <sheetName val="inso-65NJUL dODH"/>
      <sheetName val="inso-65NJUL dCDH"/>
      <sheetName val="orbit91"/>
      <sheetName val="ECHETS-BOUCH-longseq"/>
      <sheetName val="Vil1-iso"/>
      <sheetName val="vil6"/>
      <sheetName val="Vil9-iso-final et autres"/>
      <sheetName val="vil11-iso"/>
      <sheetName val="Devils-Hole"/>
      <sheetName val="Soreq-data"/>
      <sheetName val="VOSTOK-deutnat"/>
      <sheetName val="GRIP-d18O"/>
      <sheetName val="gispd18o.dat"/>
      <sheetName val="GISP2+Blunier"/>
      <sheetName val="SPECMAP"/>
      <sheetName val="odp-677-bent"/>
      <sheetName val="DSDP609"/>
      <sheetName val="MD9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L8">
            <v>0</v>
          </cell>
          <cell r="N8">
            <v>3.12</v>
          </cell>
        </row>
        <row r="9">
          <cell r="L9">
            <v>0.85714000000000001</v>
          </cell>
          <cell r="M9">
            <v>857.14</v>
          </cell>
          <cell r="N9">
            <v>3.21</v>
          </cell>
        </row>
        <row r="10">
          <cell r="L10">
            <v>1.2857099999999999</v>
          </cell>
          <cell r="M10">
            <v>1285.7099999999998</v>
          </cell>
          <cell r="N10">
            <v>3.05</v>
          </cell>
        </row>
        <row r="11">
          <cell r="L11">
            <v>1.7142900000000001</v>
          </cell>
          <cell r="M11">
            <v>1714.2900000000002</v>
          </cell>
          <cell r="N11">
            <v>3.03</v>
          </cell>
        </row>
        <row r="12">
          <cell r="L12">
            <v>2.1428600000000002</v>
          </cell>
          <cell r="M12">
            <v>2142.86</v>
          </cell>
          <cell r="N12">
            <v>2.97</v>
          </cell>
        </row>
        <row r="13">
          <cell r="L13">
            <v>2.5714299999999999</v>
          </cell>
          <cell r="M13">
            <v>2571.4299999999998</v>
          </cell>
          <cell r="N13">
            <v>3.07</v>
          </cell>
        </row>
        <row r="14">
          <cell r="L14">
            <v>3</v>
          </cell>
          <cell r="M14">
            <v>3000</v>
          </cell>
          <cell r="N14">
            <v>2.9649999999999999</v>
          </cell>
        </row>
        <row r="15">
          <cell r="L15">
            <v>3.4285700000000001</v>
          </cell>
          <cell r="M15">
            <v>3428.57</v>
          </cell>
          <cell r="N15">
            <v>2.79</v>
          </cell>
        </row>
        <row r="16">
          <cell r="L16">
            <v>4.2857099999999999</v>
          </cell>
          <cell r="M16">
            <v>4285.71</v>
          </cell>
          <cell r="N16">
            <v>2.97</v>
          </cell>
        </row>
        <row r="17">
          <cell r="L17">
            <v>6</v>
          </cell>
          <cell r="M17">
            <v>6000</v>
          </cell>
          <cell r="N17">
            <v>2.97</v>
          </cell>
        </row>
        <row r="18">
          <cell r="L18">
            <v>6.8571400000000002</v>
          </cell>
          <cell r="M18">
            <v>6857.14</v>
          </cell>
          <cell r="N18">
            <v>2.97</v>
          </cell>
        </row>
        <row r="19">
          <cell r="L19">
            <v>7.7142900000000001</v>
          </cell>
          <cell r="M19">
            <v>7714.29</v>
          </cell>
          <cell r="N19">
            <v>2.84</v>
          </cell>
        </row>
        <row r="20">
          <cell r="L20">
            <v>8.5714299999999994</v>
          </cell>
          <cell r="M20">
            <v>8571.43</v>
          </cell>
          <cell r="N20">
            <v>2.95</v>
          </cell>
        </row>
        <row r="21">
          <cell r="L21">
            <v>9.4285700000000006</v>
          </cell>
          <cell r="M21">
            <v>9428.57</v>
          </cell>
          <cell r="N21">
            <v>3.24</v>
          </cell>
        </row>
        <row r="22">
          <cell r="L22">
            <v>10.28571</v>
          </cell>
          <cell r="M22">
            <v>10285.709999999999</v>
          </cell>
          <cell r="N22">
            <v>3.97</v>
          </cell>
        </row>
        <row r="23">
          <cell r="L23">
            <v>11.142860000000001</v>
          </cell>
          <cell r="M23">
            <v>11142.86</v>
          </cell>
          <cell r="N23">
            <v>3.69</v>
          </cell>
        </row>
        <row r="24">
          <cell r="L24">
            <v>12</v>
          </cell>
          <cell r="M24">
            <v>12000</v>
          </cell>
          <cell r="N24">
            <v>3.58</v>
          </cell>
        </row>
        <row r="25">
          <cell r="L25">
            <v>14.33333</v>
          </cell>
          <cell r="M25">
            <v>14333.33</v>
          </cell>
          <cell r="N25">
            <v>3.76</v>
          </cell>
        </row>
        <row r="26">
          <cell r="L26">
            <v>16.66667</v>
          </cell>
          <cell r="M26">
            <v>16666.669999999998</v>
          </cell>
          <cell r="N26">
            <v>4.34</v>
          </cell>
        </row>
        <row r="27">
          <cell r="L27">
            <v>19</v>
          </cell>
          <cell r="M27">
            <v>19000</v>
          </cell>
          <cell r="N27">
            <v>4.9400000000000004</v>
          </cell>
        </row>
        <row r="28">
          <cell r="L28">
            <v>20.2</v>
          </cell>
          <cell r="M28">
            <v>20200</v>
          </cell>
          <cell r="N28">
            <v>4.8</v>
          </cell>
        </row>
        <row r="29">
          <cell r="L29">
            <v>21.4</v>
          </cell>
          <cell r="M29">
            <v>21400</v>
          </cell>
          <cell r="N29">
            <v>4.9400000000000004</v>
          </cell>
        </row>
        <row r="30">
          <cell r="L30">
            <v>22.6</v>
          </cell>
          <cell r="M30">
            <v>22600</v>
          </cell>
          <cell r="N30">
            <v>4.91</v>
          </cell>
        </row>
        <row r="31">
          <cell r="L31">
            <v>23.8</v>
          </cell>
          <cell r="M31">
            <v>23800</v>
          </cell>
          <cell r="N31">
            <v>4.79</v>
          </cell>
        </row>
        <row r="32">
          <cell r="L32">
            <v>25</v>
          </cell>
          <cell r="M32">
            <v>25000</v>
          </cell>
          <cell r="N32">
            <v>4.67</v>
          </cell>
        </row>
        <row r="33">
          <cell r="L33">
            <v>28.79888</v>
          </cell>
          <cell r="M33">
            <v>28798.880000000001</v>
          </cell>
          <cell r="N33">
            <v>4.7699999999999996</v>
          </cell>
        </row>
        <row r="34">
          <cell r="L34">
            <v>30.698319999999999</v>
          </cell>
          <cell r="M34">
            <v>30698.32</v>
          </cell>
          <cell r="N34">
            <v>4.22</v>
          </cell>
        </row>
        <row r="35">
          <cell r="L35">
            <v>36.206699999999998</v>
          </cell>
          <cell r="M35">
            <v>36206.699999999997</v>
          </cell>
          <cell r="N35">
            <v>4.43</v>
          </cell>
        </row>
        <row r="36">
          <cell r="L36">
            <v>38.10615</v>
          </cell>
          <cell r="M36">
            <v>38106.15</v>
          </cell>
          <cell r="N36">
            <v>4.4400000000000004</v>
          </cell>
        </row>
        <row r="37">
          <cell r="L37">
            <v>40.005589999999998</v>
          </cell>
          <cell r="M37">
            <v>40005.589999999997</v>
          </cell>
          <cell r="N37">
            <v>4.58</v>
          </cell>
        </row>
        <row r="38">
          <cell r="L38">
            <v>41.905029999999996</v>
          </cell>
          <cell r="M38">
            <v>41905.03</v>
          </cell>
          <cell r="N38">
            <v>4.51</v>
          </cell>
        </row>
        <row r="39">
          <cell r="L39">
            <v>43.804470000000002</v>
          </cell>
          <cell r="M39">
            <v>43804.47</v>
          </cell>
          <cell r="N39">
            <v>4.54</v>
          </cell>
        </row>
        <row r="40">
          <cell r="L40">
            <v>45.70391</v>
          </cell>
          <cell r="M40">
            <v>45703.91</v>
          </cell>
          <cell r="N40">
            <v>4.41</v>
          </cell>
        </row>
        <row r="41">
          <cell r="L41">
            <v>47.603349999999999</v>
          </cell>
          <cell r="M41">
            <v>47603.35</v>
          </cell>
          <cell r="N41">
            <v>4.3499999999999996</v>
          </cell>
        </row>
        <row r="42">
          <cell r="L42">
            <v>49.502789999999997</v>
          </cell>
          <cell r="M42">
            <v>49502.79</v>
          </cell>
          <cell r="N42">
            <v>4.49</v>
          </cell>
        </row>
        <row r="43">
          <cell r="L43">
            <v>51.402230000000003</v>
          </cell>
          <cell r="M43">
            <v>51402.23</v>
          </cell>
          <cell r="N43">
            <v>4.13</v>
          </cell>
        </row>
        <row r="44">
          <cell r="L44">
            <v>53.301679999999998</v>
          </cell>
          <cell r="M44">
            <v>53301.68</v>
          </cell>
          <cell r="N44">
            <v>4.3499999999999996</v>
          </cell>
        </row>
        <row r="45">
          <cell r="L45">
            <v>55.201120000000003</v>
          </cell>
          <cell r="M45">
            <v>55201.120000000003</v>
          </cell>
          <cell r="N45">
            <v>4.5199999999999996</v>
          </cell>
        </row>
        <row r="46">
          <cell r="L46">
            <v>57.100560000000002</v>
          </cell>
          <cell r="M46">
            <v>57100.560000000005</v>
          </cell>
          <cell r="N46">
            <v>4.3499999999999996</v>
          </cell>
        </row>
        <row r="47">
          <cell r="L47">
            <v>59</v>
          </cell>
          <cell r="M47">
            <v>59000</v>
          </cell>
          <cell r="N47">
            <v>4.21</v>
          </cell>
        </row>
        <row r="48">
          <cell r="L48">
            <v>60.4</v>
          </cell>
          <cell r="M48">
            <v>60400</v>
          </cell>
          <cell r="N48">
            <v>4.32</v>
          </cell>
        </row>
        <row r="49">
          <cell r="L49">
            <v>63.2</v>
          </cell>
          <cell r="M49">
            <v>63200</v>
          </cell>
          <cell r="N49">
            <v>4.29</v>
          </cell>
        </row>
        <row r="50">
          <cell r="L50">
            <v>64.599999999999994</v>
          </cell>
          <cell r="M50">
            <v>64599.999999999993</v>
          </cell>
          <cell r="N50">
            <v>4.3</v>
          </cell>
        </row>
        <row r="51">
          <cell r="L51">
            <v>66</v>
          </cell>
          <cell r="M51">
            <v>66000</v>
          </cell>
          <cell r="N51">
            <v>4.3099999999999996</v>
          </cell>
        </row>
        <row r="52">
          <cell r="L52">
            <v>67.400000000000006</v>
          </cell>
          <cell r="M52">
            <v>67400</v>
          </cell>
          <cell r="N52">
            <v>4.26</v>
          </cell>
        </row>
        <row r="53">
          <cell r="L53">
            <v>68.8</v>
          </cell>
          <cell r="M53">
            <v>68800</v>
          </cell>
          <cell r="N53">
            <v>4.58</v>
          </cell>
        </row>
        <row r="54">
          <cell r="L54">
            <v>69.22</v>
          </cell>
          <cell r="M54">
            <v>69220</v>
          </cell>
          <cell r="N54">
            <v>4.32</v>
          </cell>
        </row>
        <row r="55">
          <cell r="L55">
            <v>70.2</v>
          </cell>
          <cell r="M55">
            <v>70200</v>
          </cell>
          <cell r="N55">
            <v>4.2</v>
          </cell>
        </row>
        <row r="56">
          <cell r="L56">
            <v>71.599999999999994</v>
          </cell>
          <cell r="M56">
            <v>71600</v>
          </cell>
          <cell r="N56">
            <v>4.21</v>
          </cell>
        </row>
        <row r="57">
          <cell r="L57">
            <v>73</v>
          </cell>
          <cell r="M57">
            <v>73000</v>
          </cell>
          <cell r="N57">
            <v>3.95</v>
          </cell>
        </row>
        <row r="58">
          <cell r="L58">
            <v>77.230770000000007</v>
          </cell>
          <cell r="M58">
            <v>77230.77</v>
          </cell>
          <cell r="N58">
            <v>3.77</v>
          </cell>
        </row>
        <row r="59">
          <cell r="L59">
            <v>81.038460000000001</v>
          </cell>
          <cell r="M59">
            <v>81038.460000000006</v>
          </cell>
          <cell r="N59">
            <v>3.61</v>
          </cell>
        </row>
        <row r="60">
          <cell r="L60">
            <v>86.538460000000001</v>
          </cell>
          <cell r="M60">
            <v>86538.46</v>
          </cell>
          <cell r="N60">
            <v>3.98</v>
          </cell>
        </row>
        <row r="61">
          <cell r="L61">
            <v>90.769229999999993</v>
          </cell>
          <cell r="M61">
            <v>90769.23</v>
          </cell>
          <cell r="N61">
            <v>4.0999999999999996</v>
          </cell>
        </row>
        <row r="62">
          <cell r="L62">
            <v>95</v>
          </cell>
          <cell r="M62">
            <v>95000</v>
          </cell>
          <cell r="N62">
            <v>3.89011</v>
          </cell>
        </row>
        <row r="63">
          <cell r="L63">
            <v>99.44444</v>
          </cell>
          <cell r="M63">
            <v>99444.44</v>
          </cell>
          <cell r="N63">
            <v>3.9142600000000001</v>
          </cell>
        </row>
        <row r="64">
          <cell r="L64">
            <v>103.88889</v>
          </cell>
          <cell r="M64">
            <v>103888.89</v>
          </cell>
          <cell r="N64">
            <v>3.8645999999999998</v>
          </cell>
        </row>
        <row r="65">
          <cell r="L65">
            <v>105</v>
          </cell>
          <cell r="M65">
            <v>105000</v>
          </cell>
          <cell r="N65">
            <v>3.99</v>
          </cell>
        </row>
        <row r="66">
          <cell r="L66">
            <v>105.73469</v>
          </cell>
          <cell r="M66">
            <v>105734.69</v>
          </cell>
          <cell r="N66">
            <v>3.99</v>
          </cell>
        </row>
        <row r="67">
          <cell r="L67">
            <v>106.22449</v>
          </cell>
          <cell r="M67">
            <v>106224.49</v>
          </cell>
          <cell r="N67">
            <v>3.7</v>
          </cell>
        </row>
        <row r="68">
          <cell r="L68">
            <v>106.55101999999999</v>
          </cell>
          <cell r="M68">
            <v>106551.01999999999</v>
          </cell>
          <cell r="N68">
            <v>3.87</v>
          </cell>
        </row>
        <row r="69">
          <cell r="L69">
            <v>107.28570999999999</v>
          </cell>
          <cell r="M69">
            <v>107285.70999999999</v>
          </cell>
          <cell r="N69">
            <v>4.09</v>
          </cell>
        </row>
        <row r="70">
          <cell r="L70">
            <v>107.85714</v>
          </cell>
          <cell r="M70">
            <v>107857.14</v>
          </cell>
          <cell r="N70">
            <v>4.0199999999999996</v>
          </cell>
        </row>
        <row r="71">
          <cell r="L71">
            <v>108.10204</v>
          </cell>
          <cell r="M71">
            <v>108102.04000000001</v>
          </cell>
          <cell r="N71">
            <v>4.04352</v>
          </cell>
        </row>
        <row r="72">
          <cell r="L72">
            <v>108.91837</v>
          </cell>
          <cell r="M72">
            <v>108918.37</v>
          </cell>
          <cell r="N72">
            <v>3.72</v>
          </cell>
        </row>
        <row r="73">
          <cell r="L73">
            <v>109.4898</v>
          </cell>
          <cell r="M73">
            <v>109489.8</v>
          </cell>
          <cell r="N73">
            <v>3.85453</v>
          </cell>
        </row>
        <row r="74">
          <cell r="L74">
            <v>109.73469</v>
          </cell>
          <cell r="M74">
            <v>109734.69</v>
          </cell>
          <cell r="N74">
            <v>3.91</v>
          </cell>
        </row>
        <row r="75">
          <cell r="L75">
            <v>110.55101999999999</v>
          </cell>
          <cell r="M75">
            <v>110551.01999999999</v>
          </cell>
          <cell r="N75">
            <v>3.6265900000000002</v>
          </cell>
        </row>
        <row r="76">
          <cell r="L76">
            <v>111.12245</v>
          </cell>
          <cell r="M76">
            <v>111122.45</v>
          </cell>
          <cell r="N76">
            <v>3.74</v>
          </cell>
        </row>
        <row r="77">
          <cell r="L77">
            <v>111.36735</v>
          </cell>
          <cell r="M77">
            <v>111367.35</v>
          </cell>
          <cell r="N77">
            <v>3.63</v>
          </cell>
        </row>
        <row r="78">
          <cell r="L78">
            <v>112.18367000000001</v>
          </cell>
          <cell r="M78">
            <v>112183.67000000001</v>
          </cell>
          <cell r="N78">
            <v>3.4784799999999998</v>
          </cell>
        </row>
        <row r="79">
          <cell r="L79">
            <v>113</v>
          </cell>
          <cell r="M79">
            <v>113000</v>
          </cell>
          <cell r="N79">
            <v>3.4456899999999999</v>
          </cell>
        </row>
        <row r="80">
          <cell r="L80">
            <v>114.02186</v>
          </cell>
          <cell r="M80">
            <v>114021.86</v>
          </cell>
          <cell r="N80">
            <v>3.3471199999999999</v>
          </cell>
        </row>
        <row r="81">
          <cell r="L81">
            <v>114.20219</v>
          </cell>
          <cell r="M81">
            <v>114202.19</v>
          </cell>
          <cell r="N81">
            <v>3.50251</v>
          </cell>
        </row>
        <row r="82">
          <cell r="L82">
            <v>114.80328</v>
          </cell>
          <cell r="M82">
            <v>114803.28</v>
          </cell>
          <cell r="N82">
            <v>3.36917</v>
          </cell>
        </row>
        <row r="83">
          <cell r="L83">
            <v>115.22404</v>
          </cell>
          <cell r="M83">
            <v>115224.04000000001</v>
          </cell>
          <cell r="N83">
            <v>3.35975</v>
          </cell>
        </row>
        <row r="84">
          <cell r="L84">
            <v>115.34426000000001</v>
          </cell>
          <cell r="M84">
            <v>115344.26000000001</v>
          </cell>
          <cell r="N84">
            <v>3.4226299999999998</v>
          </cell>
        </row>
        <row r="85">
          <cell r="L85">
            <v>116.42623</v>
          </cell>
          <cell r="M85">
            <v>116426.23000000001</v>
          </cell>
          <cell r="N85">
            <v>3.2290100000000002</v>
          </cell>
        </row>
        <row r="86">
          <cell r="L86">
            <v>116.72678000000001</v>
          </cell>
          <cell r="M86">
            <v>116726.78</v>
          </cell>
          <cell r="N86">
            <v>3.2405499999999998</v>
          </cell>
        </row>
        <row r="87">
          <cell r="L87">
            <v>117.32787</v>
          </cell>
          <cell r="M87">
            <v>117327.87000000001</v>
          </cell>
          <cell r="N87">
            <v>3.21</v>
          </cell>
        </row>
        <row r="88">
          <cell r="L88">
            <v>117.62842000000001</v>
          </cell>
          <cell r="M88">
            <v>117628.42000000001</v>
          </cell>
          <cell r="N88">
            <v>3.2479</v>
          </cell>
        </row>
        <row r="89">
          <cell r="L89">
            <v>117.92896</v>
          </cell>
          <cell r="M89">
            <v>117928.96000000001</v>
          </cell>
          <cell r="N89">
            <v>3.21</v>
          </cell>
        </row>
        <row r="90">
          <cell r="L90">
            <v>118.53005</v>
          </cell>
          <cell r="M90">
            <v>118530.05</v>
          </cell>
          <cell r="N90">
            <v>3.1</v>
          </cell>
        </row>
        <row r="91">
          <cell r="L91">
            <v>118.8306</v>
          </cell>
          <cell r="M91">
            <v>118830.6</v>
          </cell>
          <cell r="N91">
            <v>3.0813100000000002</v>
          </cell>
        </row>
        <row r="92">
          <cell r="L92">
            <v>119.07104</v>
          </cell>
          <cell r="M92">
            <v>119071.03999999999</v>
          </cell>
          <cell r="N92">
            <v>3.15</v>
          </cell>
        </row>
        <row r="93">
          <cell r="L93">
            <v>119.67213</v>
          </cell>
          <cell r="M93">
            <v>119672.12999999999</v>
          </cell>
          <cell r="N93">
            <v>2.94</v>
          </cell>
        </row>
        <row r="94">
          <cell r="L94">
            <v>120.03279000000001</v>
          </cell>
          <cell r="M94">
            <v>120032.79000000001</v>
          </cell>
          <cell r="N94">
            <v>3.12094</v>
          </cell>
        </row>
        <row r="95">
          <cell r="L95">
            <v>120.27321999999999</v>
          </cell>
          <cell r="M95">
            <v>120273.22</v>
          </cell>
          <cell r="N95">
            <v>3.06</v>
          </cell>
        </row>
        <row r="96">
          <cell r="L96">
            <v>120.87432</v>
          </cell>
          <cell r="M96">
            <v>120874.31999999999</v>
          </cell>
          <cell r="N96">
            <v>2.9609899999999998</v>
          </cell>
        </row>
        <row r="97">
          <cell r="L97">
            <v>121.23497</v>
          </cell>
          <cell r="M97">
            <v>121234.97</v>
          </cell>
          <cell r="N97">
            <v>3</v>
          </cell>
        </row>
        <row r="98">
          <cell r="L98">
            <v>121.47541</v>
          </cell>
          <cell r="M98">
            <v>121475.41</v>
          </cell>
          <cell r="N98">
            <v>3.14</v>
          </cell>
        </row>
        <row r="99">
          <cell r="L99">
            <v>122.13661</v>
          </cell>
          <cell r="M99">
            <v>122136.61</v>
          </cell>
          <cell r="N99">
            <v>3.04</v>
          </cell>
        </row>
        <row r="100">
          <cell r="L100">
            <v>122.43716000000001</v>
          </cell>
          <cell r="M100">
            <v>122437.16</v>
          </cell>
          <cell r="N100">
            <v>2.97</v>
          </cell>
        </row>
        <row r="101">
          <cell r="L101">
            <v>122.7377</v>
          </cell>
          <cell r="M101">
            <v>122737.7</v>
          </cell>
          <cell r="N101">
            <v>2.97</v>
          </cell>
        </row>
        <row r="102">
          <cell r="L102">
            <v>123.21858</v>
          </cell>
          <cell r="M102">
            <v>123218.58</v>
          </cell>
          <cell r="N102">
            <v>2.99</v>
          </cell>
        </row>
        <row r="103">
          <cell r="L103">
            <v>123.63934</v>
          </cell>
          <cell r="M103">
            <v>123639.34000000001</v>
          </cell>
          <cell r="N103">
            <v>3.16</v>
          </cell>
        </row>
        <row r="104">
          <cell r="L104">
            <v>124</v>
          </cell>
          <cell r="M104">
            <v>124000</v>
          </cell>
          <cell r="N104">
            <v>3.0404200000000001</v>
          </cell>
        </row>
        <row r="105">
          <cell r="L105">
            <v>124.81967</v>
          </cell>
          <cell r="M105">
            <v>124819.67</v>
          </cell>
          <cell r="N105">
            <v>3.0770200000000001</v>
          </cell>
        </row>
        <row r="106">
          <cell r="L106">
            <v>125.14754000000001</v>
          </cell>
          <cell r="M106">
            <v>125147.54000000001</v>
          </cell>
          <cell r="N106">
            <v>2.9739499999999999</v>
          </cell>
        </row>
        <row r="107">
          <cell r="L107">
            <v>125.63934</v>
          </cell>
          <cell r="M107">
            <v>125639.34000000001</v>
          </cell>
          <cell r="N107">
            <v>3.0429200000000001</v>
          </cell>
        </row>
        <row r="108">
          <cell r="L108">
            <v>126.45902</v>
          </cell>
          <cell r="M108">
            <v>126459.01999999999</v>
          </cell>
          <cell r="N108">
            <v>3.1804600000000001</v>
          </cell>
        </row>
        <row r="109">
          <cell r="L109">
            <v>126.78689</v>
          </cell>
          <cell r="M109">
            <v>126786.89</v>
          </cell>
          <cell r="N109">
            <v>3.0381499999999999</v>
          </cell>
        </row>
        <row r="110">
          <cell r="L110">
            <v>128.01639</v>
          </cell>
          <cell r="M110">
            <v>128016.39</v>
          </cell>
          <cell r="N110">
            <v>3.5349300000000001</v>
          </cell>
        </row>
        <row r="111">
          <cell r="L111">
            <v>128.42623</v>
          </cell>
          <cell r="M111">
            <v>128426.23000000001</v>
          </cell>
          <cell r="N111">
            <v>3.9203199999999998</v>
          </cell>
        </row>
        <row r="112">
          <cell r="L112">
            <v>129</v>
          </cell>
          <cell r="M112">
            <v>129000</v>
          </cell>
          <cell r="N112">
            <v>3.9</v>
          </cell>
        </row>
        <row r="113">
          <cell r="L113">
            <v>130.25581</v>
          </cell>
          <cell r="M113">
            <v>130255.81</v>
          </cell>
          <cell r="N113">
            <v>4.5571200000000003</v>
          </cell>
        </row>
        <row r="114">
          <cell r="L114">
            <v>130.81395000000001</v>
          </cell>
          <cell r="M114">
            <v>130813.95000000001</v>
          </cell>
          <cell r="N114">
            <v>4.67</v>
          </cell>
        </row>
        <row r="115">
          <cell r="L115">
            <v>131.79069999999999</v>
          </cell>
          <cell r="M115">
            <v>131790.69999999998</v>
          </cell>
          <cell r="N115">
            <v>4.79</v>
          </cell>
        </row>
        <row r="116">
          <cell r="L116">
            <v>132.62791000000001</v>
          </cell>
          <cell r="M116">
            <v>132627.91</v>
          </cell>
          <cell r="N116">
            <v>4.92</v>
          </cell>
        </row>
        <row r="117">
          <cell r="L117">
            <v>133.60464999999999</v>
          </cell>
          <cell r="M117">
            <v>133604.65</v>
          </cell>
          <cell r="N117">
            <v>4.96</v>
          </cell>
        </row>
        <row r="118">
          <cell r="L118">
            <v>135</v>
          </cell>
          <cell r="M118">
            <v>135000</v>
          </cell>
          <cell r="N118">
            <v>5.1622700000000004</v>
          </cell>
        </row>
        <row r="119">
          <cell r="L119">
            <v>136.82142999999999</v>
          </cell>
          <cell r="M119">
            <v>136821.43</v>
          </cell>
          <cell r="N119">
            <v>4.93</v>
          </cell>
        </row>
        <row r="120">
          <cell r="L120">
            <v>137.58036000000001</v>
          </cell>
          <cell r="M120">
            <v>137580.36000000002</v>
          </cell>
          <cell r="N120">
            <v>4.5881499999999997</v>
          </cell>
        </row>
        <row r="121">
          <cell r="L121">
            <v>138.64286000000001</v>
          </cell>
          <cell r="M121">
            <v>138642.86000000002</v>
          </cell>
          <cell r="N121">
            <v>4.8591899999999999</v>
          </cell>
        </row>
        <row r="122">
          <cell r="L122">
            <v>139.85713999999999</v>
          </cell>
          <cell r="M122">
            <v>139857.13999999998</v>
          </cell>
          <cell r="N122">
            <v>4.72</v>
          </cell>
        </row>
        <row r="123">
          <cell r="L123">
            <v>140.61607000000001</v>
          </cell>
          <cell r="M123">
            <v>140616.07</v>
          </cell>
          <cell r="N123">
            <v>4.8190499999999998</v>
          </cell>
        </row>
        <row r="124">
          <cell r="L124">
            <v>142.89286000000001</v>
          </cell>
          <cell r="M124">
            <v>142892.86000000002</v>
          </cell>
          <cell r="N124">
            <v>4.8976100000000002</v>
          </cell>
        </row>
        <row r="125">
          <cell r="L125">
            <v>144.10713999999999</v>
          </cell>
          <cell r="M125">
            <v>144107.13999999998</v>
          </cell>
          <cell r="N125">
            <v>4.7964099999999998</v>
          </cell>
        </row>
        <row r="126">
          <cell r="L126">
            <v>145.92857000000001</v>
          </cell>
          <cell r="M126">
            <v>145928.57</v>
          </cell>
          <cell r="N126">
            <v>5</v>
          </cell>
        </row>
        <row r="127">
          <cell r="L127">
            <v>147.14286000000001</v>
          </cell>
          <cell r="M127">
            <v>147142.86000000002</v>
          </cell>
          <cell r="N127">
            <v>4.7625200000000003</v>
          </cell>
        </row>
        <row r="128">
          <cell r="L128">
            <v>148.96429000000001</v>
          </cell>
          <cell r="M128">
            <v>148964.29</v>
          </cell>
          <cell r="N128">
            <v>4.9649999999999999</v>
          </cell>
        </row>
        <row r="129">
          <cell r="L129">
            <v>152</v>
          </cell>
          <cell r="M129">
            <v>152000</v>
          </cell>
          <cell r="N129">
            <v>5.21</v>
          </cell>
        </row>
        <row r="130">
          <cell r="L130">
            <v>153</v>
          </cell>
          <cell r="M130">
            <v>153000</v>
          </cell>
          <cell r="N130">
            <v>4.95</v>
          </cell>
        </row>
        <row r="131">
          <cell r="L131">
            <v>155</v>
          </cell>
          <cell r="M131">
            <v>155000</v>
          </cell>
          <cell r="N131">
            <v>4.95</v>
          </cell>
        </row>
        <row r="132">
          <cell r="L132">
            <v>156</v>
          </cell>
          <cell r="M132">
            <v>156000</v>
          </cell>
          <cell r="N132">
            <v>4.72</v>
          </cell>
        </row>
        <row r="133">
          <cell r="L133">
            <v>157</v>
          </cell>
          <cell r="M133">
            <v>157000</v>
          </cell>
          <cell r="N133">
            <v>4.7699999999999996</v>
          </cell>
        </row>
        <row r="134">
          <cell r="L134">
            <v>158</v>
          </cell>
          <cell r="M134">
            <v>158000</v>
          </cell>
          <cell r="N134">
            <v>5</v>
          </cell>
        </row>
        <row r="135">
          <cell r="L135">
            <v>159</v>
          </cell>
          <cell r="M135">
            <v>159000</v>
          </cell>
          <cell r="N135">
            <v>4.83</v>
          </cell>
        </row>
        <row r="136">
          <cell r="L136">
            <v>160</v>
          </cell>
          <cell r="M136">
            <v>160000</v>
          </cell>
          <cell r="N136">
            <v>4.29</v>
          </cell>
        </row>
        <row r="137">
          <cell r="L137">
            <v>161</v>
          </cell>
          <cell r="M137">
            <v>161000</v>
          </cell>
          <cell r="N137">
            <v>4.8899999999999997</v>
          </cell>
        </row>
        <row r="138">
          <cell r="L138">
            <v>162</v>
          </cell>
          <cell r="M138">
            <v>162000</v>
          </cell>
          <cell r="N138">
            <v>4.28</v>
          </cell>
        </row>
        <row r="139">
          <cell r="L139">
            <v>163</v>
          </cell>
          <cell r="M139">
            <v>163000</v>
          </cell>
          <cell r="N139">
            <v>4.43</v>
          </cell>
        </row>
        <row r="140">
          <cell r="L140">
            <v>164</v>
          </cell>
          <cell r="M140">
            <v>164000</v>
          </cell>
          <cell r="N140">
            <v>4.6399999999999997</v>
          </cell>
        </row>
        <row r="141">
          <cell r="L141">
            <v>165</v>
          </cell>
          <cell r="M141">
            <v>165000</v>
          </cell>
          <cell r="N141">
            <v>4.83</v>
          </cell>
        </row>
        <row r="142">
          <cell r="L142">
            <v>166</v>
          </cell>
          <cell r="M142">
            <v>166000</v>
          </cell>
          <cell r="N142">
            <v>4.5999999999999996</v>
          </cell>
        </row>
        <row r="143">
          <cell r="L143">
            <v>167</v>
          </cell>
          <cell r="M143">
            <v>167000</v>
          </cell>
          <cell r="N143">
            <v>4.88</v>
          </cell>
        </row>
        <row r="144">
          <cell r="L144">
            <v>168</v>
          </cell>
          <cell r="M144">
            <v>168000</v>
          </cell>
          <cell r="N144">
            <v>4.62</v>
          </cell>
        </row>
        <row r="145">
          <cell r="L145">
            <v>169</v>
          </cell>
          <cell r="M145">
            <v>169000</v>
          </cell>
          <cell r="N145">
            <v>4.6399999999999997</v>
          </cell>
        </row>
        <row r="146">
          <cell r="L146">
            <v>170</v>
          </cell>
          <cell r="M146">
            <v>170000</v>
          </cell>
          <cell r="N146">
            <v>4.67</v>
          </cell>
        </row>
      </sheetData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ODP976"/>
      <sheetName val="Pollen-NN-ODP976 (2)"/>
      <sheetName val="Feuil1"/>
      <sheetName val="Feuil2"/>
      <sheetName val="Feui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 age model"/>
      <sheetName val="Chart2"/>
      <sheetName val="Age data summary"/>
      <sheetName val="Chart1"/>
      <sheetName val="Linear age model"/>
      <sheetName val="Extn rates"/>
      <sheetName val="CC5 ages - all data"/>
      <sheetName val="CC5 Output 050905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indexed="10"/>
  </sheetPr>
  <dimension ref="A1:AT125"/>
  <sheetViews>
    <sheetView workbookViewId="0">
      <selection activeCell="B2" sqref="B2"/>
    </sheetView>
  </sheetViews>
  <sheetFormatPr baseColWidth="10" defaultColWidth="11.44140625" defaultRowHeight="13.2"/>
  <cols>
    <col min="1" max="1" width="11.44140625" style="81"/>
    <col min="2" max="2" width="12.33203125" style="4" customWidth="1"/>
    <col min="3" max="3" width="12.88671875" style="4" bestFit="1" customWidth="1"/>
    <col min="4" max="4" width="12.88671875" style="4" customWidth="1"/>
    <col min="5" max="5" width="21.5546875" style="5" bestFit="1" customWidth="1"/>
    <col min="6" max="6" width="12.5546875" style="5" customWidth="1"/>
    <col min="7" max="7" width="8" style="6" customWidth="1"/>
    <col min="8" max="8" width="8" style="29" customWidth="1"/>
    <col min="9" max="9" width="10.88671875" style="56" customWidth="1"/>
    <col min="10" max="10" width="11.44140625" style="91"/>
    <col min="11" max="11" width="10.88671875" style="62" customWidth="1"/>
    <col min="12" max="13" width="12.88671875" style="4" bestFit="1" customWidth="1"/>
    <col min="14" max="14" width="12.88671875" style="4" customWidth="1"/>
    <col min="15" max="15" width="8" style="6" customWidth="1"/>
    <col min="16" max="16" width="8.88671875" style="4" customWidth="1"/>
    <col min="17" max="17" width="9" style="4" customWidth="1"/>
    <col min="18" max="21" width="11.44140625" style="4"/>
    <col min="22" max="22" width="18.109375" style="4" customWidth="1"/>
    <col min="23" max="35" width="11.44140625" style="4"/>
    <col min="36" max="36" width="24" style="4" customWidth="1"/>
    <col min="37" max="37" width="11.44140625" style="4"/>
    <col min="38" max="38" width="14.109375" style="88" customWidth="1"/>
    <col min="39" max="39" width="12.5546875" style="5" customWidth="1"/>
    <col min="40" max="40" width="11.44140625" style="4"/>
    <col min="41" max="41" width="8" style="29" customWidth="1"/>
    <col min="42" max="16384" width="11.44140625" style="4"/>
  </cols>
  <sheetData>
    <row r="1" spans="1:46" s="1" customFormat="1" ht="40.200000000000003" thickBot="1">
      <c r="A1" s="51" t="s">
        <v>110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3</v>
      </c>
      <c r="G1" s="2" t="s">
        <v>4</v>
      </c>
      <c r="H1" s="28" t="s">
        <v>135</v>
      </c>
      <c r="I1" s="52" t="s">
        <v>6</v>
      </c>
      <c r="J1" s="53" t="s">
        <v>120</v>
      </c>
      <c r="K1" s="54" t="s">
        <v>136</v>
      </c>
      <c r="L1" s="1" t="s">
        <v>155</v>
      </c>
      <c r="M1" s="1" t="s">
        <v>156</v>
      </c>
      <c r="N1" s="1" t="s">
        <v>137</v>
      </c>
      <c r="O1" s="1" t="s">
        <v>112</v>
      </c>
      <c r="P1" s="55" t="s">
        <v>115</v>
      </c>
      <c r="Q1" s="55" t="s">
        <v>116</v>
      </c>
      <c r="R1" s="55" t="s">
        <v>117</v>
      </c>
      <c r="S1" s="55" t="s">
        <v>118</v>
      </c>
      <c r="T1" s="1" t="s">
        <v>114</v>
      </c>
      <c r="U1" s="1" t="s">
        <v>114</v>
      </c>
      <c r="V1" s="1" t="s">
        <v>138</v>
      </c>
      <c r="W1" s="30" t="s">
        <v>127</v>
      </c>
      <c r="X1" s="56" t="s">
        <v>128</v>
      </c>
      <c r="Y1" s="53" t="s">
        <v>129</v>
      </c>
      <c r="Z1" s="54" t="s">
        <v>130</v>
      </c>
      <c r="AA1" s="57"/>
      <c r="AB1" s="56" t="s">
        <v>128</v>
      </c>
      <c r="AC1" s="53" t="s">
        <v>131</v>
      </c>
      <c r="AD1" s="54" t="s">
        <v>132</v>
      </c>
      <c r="AE1" s="57"/>
      <c r="AF1" s="56"/>
      <c r="AG1" s="53" t="s">
        <v>133</v>
      </c>
      <c r="AH1" s="54" t="s">
        <v>134</v>
      </c>
      <c r="AJ1" s="1" t="s">
        <v>139</v>
      </c>
      <c r="AL1" s="3" t="s">
        <v>3</v>
      </c>
      <c r="AM1" s="3" t="s">
        <v>3</v>
      </c>
      <c r="AN1" s="58" t="s">
        <v>140</v>
      </c>
      <c r="AO1" s="28" t="s">
        <v>111</v>
      </c>
      <c r="AQ1" s="3" t="s">
        <v>141</v>
      </c>
      <c r="AS1" s="1" t="s">
        <v>142</v>
      </c>
      <c r="AT1" s="1" t="s">
        <v>143</v>
      </c>
    </row>
    <row r="2" spans="1:46">
      <c r="A2" s="59" t="s">
        <v>23</v>
      </c>
      <c r="C2" s="4">
        <v>0</v>
      </c>
      <c r="E2" s="5">
        <f>-645.21*C2+15925</f>
        <v>15925</v>
      </c>
      <c r="I2" s="56">
        <v>0</v>
      </c>
      <c r="J2" s="60">
        <v>-4.1634484968751018</v>
      </c>
      <c r="K2" s="60">
        <v>-5.0498916403804701</v>
      </c>
      <c r="L2" s="4">
        <v>0</v>
      </c>
      <c r="M2" s="4">
        <v>0</v>
      </c>
      <c r="N2" s="4">
        <f t="shared" ref="N2:N30" si="0">M2*10</f>
        <v>0</v>
      </c>
      <c r="O2" s="4"/>
      <c r="P2" s="61">
        <f t="shared" ref="P2:P13" si="1">($E$37+$E$39)/2</f>
        <v>9966.5682149999993</v>
      </c>
      <c r="Q2" s="61">
        <f t="shared" ref="Q2:Q13" si="2">($E$55+$E$57)/2</f>
        <v>9153.5630000000001</v>
      </c>
      <c r="R2" s="61">
        <f t="shared" ref="R2:R13" si="3">($E$81+$E$83)/2</f>
        <v>6727.6</v>
      </c>
      <c r="S2" s="61">
        <f t="shared" ref="S2:S13" si="4">($E$88+$E$90)/2</f>
        <v>5969.8420000000006</v>
      </c>
      <c r="T2" s="4">
        <v>0</v>
      </c>
      <c r="U2" s="4">
        <v>0</v>
      </c>
      <c r="W2" s="56" t="s">
        <v>8</v>
      </c>
      <c r="X2" s="56">
        <v>0.95</v>
      </c>
      <c r="Y2" s="62">
        <v>-4.1362243924478612</v>
      </c>
      <c r="Z2" s="62">
        <v>-6.4658492317837162</v>
      </c>
      <c r="AA2" s="56" t="s">
        <v>13</v>
      </c>
      <c r="AB2" s="56">
        <v>1.1499999999999999</v>
      </c>
      <c r="AC2" s="62">
        <v>-3.8933705280269733</v>
      </c>
      <c r="AD2" s="62">
        <v>-9.2621963189980896</v>
      </c>
      <c r="AE2" s="56" t="s">
        <v>19</v>
      </c>
      <c r="AF2" s="56">
        <v>0.8</v>
      </c>
      <c r="AG2" s="62">
        <v>-4.8949357243953511</v>
      </c>
      <c r="AH2" s="62">
        <v>-9.8304406374066282</v>
      </c>
      <c r="AJ2" s="12" t="s">
        <v>144</v>
      </c>
      <c r="AK2" s="63">
        <v>12.5</v>
      </c>
      <c r="AL2" s="5">
        <f t="shared" ref="AL2:AL29" si="5">E2</f>
        <v>15925</v>
      </c>
      <c r="AN2" s="64">
        <f t="shared" ref="AN2:AN29" si="6">$AK$2-(($AK$3+K2)/$AK$4)</f>
        <v>1.0997832807609402</v>
      </c>
      <c r="AQ2" s="61">
        <f t="shared" ref="AQ2:AQ24" si="7">E2</f>
        <v>15925</v>
      </c>
    </row>
    <row r="3" spans="1:46">
      <c r="A3" s="59" t="s">
        <v>24</v>
      </c>
      <c r="C3" s="4">
        <v>0.2</v>
      </c>
      <c r="E3" s="5">
        <f>-645.21*C3+15925</f>
        <v>15795.958000000001</v>
      </c>
      <c r="I3" s="56">
        <v>0.2</v>
      </c>
      <c r="J3" s="60">
        <v>-4.2712912398563656</v>
      </c>
      <c r="K3" s="60">
        <v>-5.3417450330428853</v>
      </c>
      <c r="L3" s="4">
        <v>0.2</v>
      </c>
      <c r="M3" s="4">
        <v>0.2</v>
      </c>
      <c r="N3" s="4">
        <f t="shared" si="0"/>
        <v>2</v>
      </c>
      <c r="O3" s="4"/>
      <c r="P3" s="61">
        <f t="shared" si="1"/>
        <v>9966.5682149999993</v>
      </c>
      <c r="Q3" s="61">
        <f t="shared" si="2"/>
        <v>9153.5630000000001</v>
      </c>
      <c r="R3" s="61">
        <f t="shared" si="3"/>
        <v>6727.6</v>
      </c>
      <c r="S3" s="61">
        <f t="shared" si="4"/>
        <v>5969.8420000000006</v>
      </c>
      <c r="T3" s="4">
        <f t="shared" ref="T3:T13" si="8">T2-1</f>
        <v>-1</v>
      </c>
      <c r="U3" s="4">
        <f t="shared" ref="U3:U13" si="9">U2+2</f>
        <v>2</v>
      </c>
      <c r="V3" s="4">
        <f t="shared" ref="V3:V30" si="10">10*(C3-C2)/(E2-E3)</f>
        <v>1.5498829838347269E-2</v>
      </c>
      <c r="W3" s="56" t="s">
        <v>7</v>
      </c>
      <c r="X3" s="56">
        <v>0.45</v>
      </c>
      <c r="Y3" s="62">
        <v>-3.9662488449892663</v>
      </c>
      <c r="Z3" s="62">
        <v>-6.0597533570492983</v>
      </c>
      <c r="AA3" s="56" t="s">
        <v>12</v>
      </c>
      <c r="AB3" s="56">
        <v>0.8</v>
      </c>
      <c r="AC3" s="62">
        <v>-4.1401786421049769</v>
      </c>
      <c r="AD3" s="62">
        <v>-9.3733886439790108</v>
      </c>
      <c r="AE3" s="56" t="s">
        <v>18</v>
      </c>
      <c r="AF3" s="56">
        <v>0.6</v>
      </c>
      <c r="AG3" s="62">
        <v>-4.6480198877974344</v>
      </c>
      <c r="AH3" s="62">
        <v>-9.5106462435876491</v>
      </c>
      <c r="AJ3" s="12" t="s">
        <v>145</v>
      </c>
      <c r="AK3" s="65">
        <v>10.75</v>
      </c>
      <c r="AL3" s="5">
        <f t="shared" si="5"/>
        <v>15795.958000000001</v>
      </c>
      <c r="AN3" s="64">
        <f t="shared" si="6"/>
        <v>1.6834900660857706</v>
      </c>
      <c r="AQ3" s="61">
        <f t="shared" si="7"/>
        <v>15795.958000000001</v>
      </c>
    </row>
    <row r="4" spans="1:46">
      <c r="A4" s="59" t="s">
        <v>25</v>
      </c>
      <c r="C4" s="4">
        <v>0.5</v>
      </c>
      <c r="E4" s="5">
        <f>-645.21*C4+15925</f>
        <v>15602.395</v>
      </c>
      <c r="I4" s="56">
        <v>0.5</v>
      </c>
      <c r="J4" s="60">
        <v>-4.2130979837322471</v>
      </c>
      <c r="K4" s="60">
        <v>-5.25391644427964</v>
      </c>
      <c r="L4" s="4">
        <v>0.5</v>
      </c>
      <c r="M4" s="4">
        <v>0.5</v>
      </c>
      <c r="N4" s="4">
        <f t="shared" si="0"/>
        <v>5</v>
      </c>
      <c r="O4" s="4"/>
      <c r="P4" s="61">
        <f t="shared" si="1"/>
        <v>9966.5682149999993</v>
      </c>
      <c r="Q4" s="61">
        <f t="shared" si="2"/>
        <v>9153.5630000000001</v>
      </c>
      <c r="R4" s="61">
        <f t="shared" si="3"/>
        <v>6727.6</v>
      </c>
      <c r="S4" s="61">
        <f t="shared" si="4"/>
        <v>5969.8420000000006</v>
      </c>
      <c r="T4" s="4">
        <f t="shared" si="8"/>
        <v>-2</v>
      </c>
      <c r="U4" s="4">
        <f t="shared" si="9"/>
        <v>4</v>
      </c>
      <c r="V4" s="4">
        <f t="shared" si="10"/>
        <v>1.5498829838347196E-2</v>
      </c>
      <c r="W4" s="56">
        <v>3</v>
      </c>
      <c r="X4" s="56">
        <v>0</v>
      </c>
      <c r="Y4" s="60">
        <v>-4.0002871297537137</v>
      </c>
      <c r="Z4" s="60">
        <v>-6.190226090687049</v>
      </c>
      <c r="AA4" s="56" t="s">
        <v>11</v>
      </c>
      <c r="AB4" s="56">
        <v>0.4</v>
      </c>
      <c r="AC4" s="62">
        <v>-3.8445219053126207</v>
      </c>
      <c r="AD4" s="62">
        <v>-8.8940848882283916</v>
      </c>
      <c r="AE4" s="56" t="s">
        <v>17</v>
      </c>
      <c r="AF4" s="56">
        <v>0.3</v>
      </c>
      <c r="AG4" s="62">
        <v>-4.5352104887215487</v>
      </c>
      <c r="AH4" s="62">
        <v>-9.4432279647675301</v>
      </c>
      <c r="AJ4" s="12" t="s">
        <v>146</v>
      </c>
      <c r="AK4" s="65">
        <v>0.5</v>
      </c>
      <c r="AL4" s="5">
        <f t="shared" si="5"/>
        <v>15602.395</v>
      </c>
      <c r="AN4" s="64">
        <f t="shared" si="6"/>
        <v>1.50783288855928</v>
      </c>
      <c r="AQ4" s="61">
        <f t="shared" si="7"/>
        <v>15602.395</v>
      </c>
    </row>
    <row r="5" spans="1:46">
      <c r="A5" s="59" t="s">
        <v>26</v>
      </c>
      <c r="C5" s="4">
        <v>0.8</v>
      </c>
      <c r="E5" s="5">
        <f>-645.21*C5+15925</f>
        <v>15408.832</v>
      </c>
      <c r="I5" s="56">
        <v>0.8</v>
      </c>
      <c r="J5" s="60">
        <v>-4.3254400398073525</v>
      </c>
      <c r="K5" s="60">
        <v>-5.1697787072571613</v>
      </c>
      <c r="L5" s="4">
        <v>0.8</v>
      </c>
      <c r="M5" s="4">
        <v>0.8</v>
      </c>
      <c r="N5" s="4">
        <f t="shared" si="0"/>
        <v>8</v>
      </c>
      <c r="O5" s="4"/>
      <c r="P5" s="61">
        <f t="shared" si="1"/>
        <v>9966.5682149999993</v>
      </c>
      <c r="Q5" s="61">
        <f t="shared" si="2"/>
        <v>9153.5630000000001</v>
      </c>
      <c r="R5" s="61">
        <f t="shared" si="3"/>
        <v>6727.6</v>
      </c>
      <c r="S5" s="61">
        <f t="shared" si="4"/>
        <v>5969.8420000000006</v>
      </c>
      <c r="T5" s="4">
        <f t="shared" si="8"/>
        <v>-3</v>
      </c>
      <c r="U5" s="4">
        <f t="shared" si="9"/>
        <v>6</v>
      </c>
      <c r="V5" s="4">
        <f t="shared" si="10"/>
        <v>1.5498829838347199E-2</v>
      </c>
      <c r="W5" s="56" t="s">
        <v>9</v>
      </c>
      <c r="X5" s="56">
        <v>-0.5</v>
      </c>
      <c r="Y5" s="62">
        <v>-3.9151634064018292</v>
      </c>
      <c r="Z5" s="62">
        <v>-5.9644705531239843</v>
      </c>
      <c r="AA5" s="56">
        <v>7</v>
      </c>
      <c r="AB5" s="56">
        <v>0</v>
      </c>
      <c r="AC5" s="60">
        <v>-4.0153185698905212</v>
      </c>
      <c r="AD5" s="60">
        <v>-8.9999420812652122</v>
      </c>
      <c r="AE5" s="56">
        <v>16</v>
      </c>
      <c r="AF5" s="56">
        <v>0</v>
      </c>
      <c r="AG5" s="60">
        <v>-4.7132384021613616</v>
      </c>
      <c r="AH5" s="60">
        <v>-9.7014189152907075</v>
      </c>
      <c r="AL5" s="5">
        <f t="shared" si="5"/>
        <v>15408.832</v>
      </c>
      <c r="AN5" s="64">
        <f t="shared" si="6"/>
        <v>1.3395574145143225</v>
      </c>
      <c r="AQ5" s="61">
        <f t="shared" si="7"/>
        <v>15408.832</v>
      </c>
    </row>
    <row r="6" spans="1:46">
      <c r="A6" s="59" t="s">
        <v>27</v>
      </c>
      <c r="C6" s="4">
        <v>1</v>
      </c>
      <c r="D6" s="4">
        <v>1</v>
      </c>
      <c r="E6" s="7">
        <v>15280</v>
      </c>
      <c r="F6" s="7">
        <v>15280</v>
      </c>
      <c r="G6" s="7">
        <v>350</v>
      </c>
      <c r="H6" s="30">
        <v>-3.7</v>
      </c>
      <c r="I6" s="56">
        <v>1</v>
      </c>
      <c r="J6" s="60">
        <v>-4.3751841589079863</v>
      </c>
      <c r="K6" s="60">
        <v>-5.3796046121771202</v>
      </c>
      <c r="L6" s="4">
        <v>1</v>
      </c>
      <c r="M6" s="4">
        <v>1</v>
      </c>
      <c r="N6" s="4">
        <f t="shared" si="0"/>
        <v>10</v>
      </c>
      <c r="O6" s="4"/>
      <c r="P6" s="61">
        <f t="shared" si="1"/>
        <v>9966.5682149999993</v>
      </c>
      <c r="Q6" s="61">
        <f t="shared" si="2"/>
        <v>9153.5630000000001</v>
      </c>
      <c r="R6" s="61">
        <f t="shared" si="3"/>
        <v>6727.6</v>
      </c>
      <c r="S6" s="61">
        <f t="shared" si="4"/>
        <v>5969.8420000000006</v>
      </c>
      <c r="T6" s="4">
        <f t="shared" si="8"/>
        <v>-4</v>
      </c>
      <c r="U6" s="4">
        <f t="shared" si="9"/>
        <v>8</v>
      </c>
      <c r="V6" s="4">
        <f t="shared" si="10"/>
        <v>1.5524093392945809E-2</v>
      </c>
      <c r="W6" s="56" t="s">
        <v>10</v>
      </c>
      <c r="X6" s="56">
        <v>-0.95</v>
      </c>
      <c r="Y6" s="62">
        <v>-4.0915175439878952</v>
      </c>
      <c r="Z6" s="62">
        <v>-5.9947182218071129</v>
      </c>
      <c r="AA6" s="56" t="s">
        <v>14</v>
      </c>
      <c r="AB6" s="56">
        <v>-0.5</v>
      </c>
      <c r="AC6" s="62">
        <v>-3.9532656656860095</v>
      </c>
      <c r="AD6" s="62">
        <v>-9.4825168273521587</v>
      </c>
      <c r="AE6" s="56" t="s">
        <v>20</v>
      </c>
      <c r="AF6" s="56">
        <v>-0.35</v>
      </c>
      <c r="AG6" s="62">
        <v>-4.7749174473731033</v>
      </c>
      <c r="AH6" s="62">
        <v>-9.829410172209931</v>
      </c>
      <c r="AL6" s="5">
        <f t="shared" si="5"/>
        <v>15280</v>
      </c>
      <c r="AM6" s="7">
        <v>15280</v>
      </c>
      <c r="AN6" s="64">
        <f t="shared" si="6"/>
        <v>1.7592092243542403</v>
      </c>
      <c r="AO6" s="30">
        <f>$AK$8</f>
        <v>0.5</v>
      </c>
      <c r="AQ6" s="61">
        <f t="shared" si="7"/>
        <v>15280</v>
      </c>
      <c r="AS6" s="66">
        <v>0.60543139999999995</v>
      </c>
      <c r="AT6" s="66">
        <v>4.5934000000000001E-3</v>
      </c>
    </row>
    <row r="7" spans="1:46">
      <c r="A7" s="59" t="s">
        <v>28</v>
      </c>
      <c r="C7" s="4">
        <v>1.25</v>
      </c>
      <c r="E7" s="5">
        <f t="shared" ref="E7:E12" si="11">-613.71*C7+15894</f>
        <v>15126.862499999999</v>
      </c>
      <c r="I7" s="56">
        <v>1.25</v>
      </c>
      <c r="J7" s="60">
        <v>-4.4467622580140738</v>
      </c>
      <c r="K7" s="60">
        <v>-5.6071558660260497</v>
      </c>
      <c r="L7" s="4">
        <v>1.25</v>
      </c>
      <c r="M7" s="4">
        <v>1.25</v>
      </c>
      <c r="N7" s="4">
        <f t="shared" si="0"/>
        <v>12.5</v>
      </c>
      <c r="O7" s="4"/>
      <c r="P7" s="61">
        <f t="shared" si="1"/>
        <v>9966.5682149999993</v>
      </c>
      <c r="Q7" s="61">
        <f t="shared" si="2"/>
        <v>9153.5630000000001</v>
      </c>
      <c r="R7" s="61">
        <f t="shared" si="3"/>
        <v>6727.6</v>
      </c>
      <c r="S7" s="61">
        <f t="shared" si="4"/>
        <v>5969.8420000000006</v>
      </c>
      <c r="T7" s="4">
        <f t="shared" si="8"/>
        <v>-5</v>
      </c>
      <c r="U7" s="4">
        <f t="shared" si="9"/>
        <v>10</v>
      </c>
      <c r="V7" s="4">
        <f t="shared" si="10"/>
        <v>1.6325197943024981E-2</v>
      </c>
      <c r="AA7" s="56" t="s">
        <v>15</v>
      </c>
      <c r="AB7" s="56">
        <v>-0.9</v>
      </c>
      <c r="AC7" s="62">
        <v>-3.927841941751165</v>
      </c>
      <c r="AD7" s="62">
        <v>-9.5450114724759185</v>
      </c>
      <c r="AE7" s="56" t="s">
        <v>21</v>
      </c>
      <c r="AF7" s="56">
        <v>-0.7</v>
      </c>
      <c r="AG7" s="62">
        <v>-4.6936865260497793</v>
      </c>
      <c r="AH7" s="62">
        <v>-9.5963451703823601</v>
      </c>
      <c r="AL7" s="5">
        <f t="shared" si="5"/>
        <v>15126.862499999999</v>
      </c>
      <c r="AN7" s="64">
        <f t="shared" si="6"/>
        <v>2.2143117320520993</v>
      </c>
      <c r="AQ7" s="61">
        <f t="shared" si="7"/>
        <v>15126.862499999999</v>
      </c>
    </row>
    <row r="8" spans="1:46">
      <c r="A8" s="59" t="s">
        <v>29</v>
      </c>
      <c r="C8" s="4">
        <v>1.5</v>
      </c>
      <c r="E8" s="5">
        <f t="shared" si="11"/>
        <v>14973.434999999999</v>
      </c>
      <c r="F8" s="7"/>
      <c r="G8" s="8"/>
      <c r="H8" s="30"/>
      <c r="I8" s="56">
        <v>1.5</v>
      </c>
      <c r="J8" s="60">
        <v>-4.6715774628034108</v>
      </c>
      <c r="K8" s="60">
        <v>-5.8153599451748619</v>
      </c>
      <c r="L8" s="4">
        <v>1.5</v>
      </c>
      <c r="M8" s="4">
        <v>1.5</v>
      </c>
      <c r="N8" s="4">
        <f t="shared" si="0"/>
        <v>15</v>
      </c>
      <c r="O8" s="4"/>
      <c r="P8" s="61">
        <f t="shared" si="1"/>
        <v>9966.5682149999993</v>
      </c>
      <c r="Q8" s="61">
        <f t="shared" si="2"/>
        <v>9153.5630000000001</v>
      </c>
      <c r="R8" s="61">
        <f t="shared" si="3"/>
        <v>6727.6</v>
      </c>
      <c r="S8" s="61">
        <f t="shared" si="4"/>
        <v>5969.8420000000006</v>
      </c>
      <c r="T8" s="4">
        <f t="shared" si="8"/>
        <v>-6</v>
      </c>
      <c r="U8" s="4">
        <f t="shared" si="9"/>
        <v>12</v>
      </c>
      <c r="V8" s="4">
        <f t="shared" si="10"/>
        <v>1.6294340975379275E-2</v>
      </c>
      <c r="AA8" s="56" t="s">
        <v>16</v>
      </c>
      <c r="AB8" s="56">
        <v>-1.35</v>
      </c>
      <c r="AC8" s="62">
        <v>-3.8775287122336599</v>
      </c>
      <c r="AD8" s="62">
        <v>-9.307518746926128</v>
      </c>
      <c r="AE8" s="56" t="s">
        <v>22</v>
      </c>
      <c r="AF8" s="56">
        <v>-1.1000000000000001</v>
      </c>
      <c r="AG8" s="62">
        <v>-4.7644836778971751</v>
      </c>
      <c r="AH8" s="62">
        <v>-9.7369402965878997</v>
      </c>
      <c r="AJ8" s="12" t="s">
        <v>147</v>
      </c>
      <c r="AK8" s="4">
        <v>0.5</v>
      </c>
      <c r="AL8" s="5">
        <f t="shared" si="5"/>
        <v>14973.434999999999</v>
      </c>
      <c r="AM8" s="7"/>
      <c r="AN8" s="64">
        <f t="shared" si="6"/>
        <v>2.6307198903497238</v>
      </c>
      <c r="AO8" s="30"/>
      <c r="AQ8" s="61">
        <f t="shared" si="7"/>
        <v>14973.434999999999</v>
      </c>
    </row>
    <row r="9" spans="1:46">
      <c r="A9" s="59" t="s">
        <v>30</v>
      </c>
      <c r="C9" s="4">
        <v>1.8</v>
      </c>
      <c r="E9" s="5">
        <f t="shared" si="11"/>
        <v>14789.322</v>
      </c>
      <c r="I9" s="56">
        <v>1.8</v>
      </c>
      <c r="J9" s="60">
        <v>-4.2379999280912166</v>
      </c>
      <c r="K9" s="60">
        <v>-5.8542190178361544</v>
      </c>
      <c r="L9" s="4">
        <v>1.8</v>
      </c>
      <c r="M9" s="4">
        <v>1.8</v>
      </c>
      <c r="N9" s="4">
        <f t="shared" si="0"/>
        <v>18</v>
      </c>
      <c r="O9" s="4"/>
      <c r="P9" s="61">
        <f t="shared" si="1"/>
        <v>9966.5682149999993</v>
      </c>
      <c r="Q9" s="61">
        <f t="shared" si="2"/>
        <v>9153.5630000000001</v>
      </c>
      <c r="R9" s="61">
        <f t="shared" si="3"/>
        <v>6727.6</v>
      </c>
      <c r="S9" s="61">
        <f t="shared" si="4"/>
        <v>5969.8420000000006</v>
      </c>
      <c r="T9" s="4">
        <f t="shared" si="8"/>
        <v>-7</v>
      </c>
      <c r="U9" s="4">
        <f t="shared" si="9"/>
        <v>14</v>
      </c>
      <c r="V9" s="4">
        <f t="shared" si="10"/>
        <v>1.6294340975379309E-2</v>
      </c>
      <c r="AL9" s="5">
        <f t="shared" si="5"/>
        <v>14789.322</v>
      </c>
      <c r="AN9" s="64">
        <f t="shared" si="6"/>
        <v>2.7084380356723088</v>
      </c>
      <c r="AQ9" s="61">
        <f t="shared" si="7"/>
        <v>14789.322</v>
      </c>
    </row>
    <row r="10" spans="1:46">
      <c r="A10" s="59" t="s">
        <v>31</v>
      </c>
      <c r="C10" s="4">
        <v>2</v>
      </c>
      <c r="E10" s="5">
        <f t="shared" si="11"/>
        <v>14666.58</v>
      </c>
      <c r="I10" s="56">
        <v>2</v>
      </c>
      <c r="J10" s="60">
        <v>-4.2310161185205963</v>
      </c>
      <c r="K10" s="60">
        <v>-5.9896246452845849</v>
      </c>
      <c r="L10" s="4">
        <v>2</v>
      </c>
      <c r="M10" s="4">
        <v>2</v>
      </c>
      <c r="N10" s="4">
        <f t="shared" si="0"/>
        <v>20</v>
      </c>
      <c r="O10" s="4"/>
      <c r="P10" s="61">
        <f t="shared" si="1"/>
        <v>9966.5682149999993</v>
      </c>
      <c r="Q10" s="61">
        <f t="shared" si="2"/>
        <v>9153.5630000000001</v>
      </c>
      <c r="R10" s="61">
        <f t="shared" si="3"/>
        <v>6727.6</v>
      </c>
      <c r="S10" s="61">
        <f t="shared" si="4"/>
        <v>5969.8420000000006</v>
      </c>
      <c r="T10" s="4">
        <f t="shared" si="8"/>
        <v>-8</v>
      </c>
      <c r="U10" s="4">
        <f t="shared" si="9"/>
        <v>16</v>
      </c>
      <c r="V10" s="4">
        <f t="shared" si="10"/>
        <v>1.6294340975379223E-2</v>
      </c>
      <c r="AL10" s="5">
        <f t="shared" si="5"/>
        <v>14666.58</v>
      </c>
      <c r="AN10" s="64">
        <f t="shared" si="6"/>
        <v>2.9792492905691699</v>
      </c>
      <c r="AQ10" s="61">
        <f t="shared" si="7"/>
        <v>14666.58</v>
      </c>
    </row>
    <row r="11" spans="1:46">
      <c r="A11" s="59" t="s">
        <v>32</v>
      </c>
      <c r="C11" s="4">
        <v>2.25</v>
      </c>
      <c r="E11" s="5">
        <f t="shared" si="11"/>
        <v>14513.1525</v>
      </c>
      <c r="I11" s="56">
        <v>2.25</v>
      </c>
      <c r="J11" s="60">
        <v>-4.5487545465489294</v>
      </c>
      <c r="K11" s="60">
        <v>-6.2406237005873457</v>
      </c>
      <c r="L11" s="4">
        <v>2.25</v>
      </c>
      <c r="M11" s="4">
        <v>2.25</v>
      </c>
      <c r="N11" s="4">
        <f t="shared" si="0"/>
        <v>22.5</v>
      </c>
      <c r="O11" s="4"/>
      <c r="P11" s="61">
        <f t="shared" si="1"/>
        <v>9966.5682149999993</v>
      </c>
      <c r="Q11" s="61">
        <f t="shared" si="2"/>
        <v>9153.5630000000001</v>
      </c>
      <c r="R11" s="61">
        <f t="shared" si="3"/>
        <v>6727.6</v>
      </c>
      <c r="S11" s="61">
        <f t="shared" si="4"/>
        <v>5969.8420000000006</v>
      </c>
      <c r="T11" s="4">
        <f t="shared" si="8"/>
        <v>-9</v>
      </c>
      <c r="U11" s="4">
        <f t="shared" si="9"/>
        <v>18</v>
      </c>
      <c r="V11" s="4">
        <f t="shared" si="10"/>
        <v>1.6294340975379275E-2</v>
      </c>
      <c r="AL11" s="5">
        <f t="shared" si="5"/>
        <v>14513.1525</v>
      </c>
      <c r="AN11" s="64">
        <f t="shared" si="6"/>
        <v>3.4812474011746914</v>
      </c>
      <c r="AQ11" s="61">
        <f t="shared" si="7"/>
        <v>14513.1525</v>
      </c>
    </row>
    <row r="12" spans="1:46" s="9" customFormat="1">
      <c r="A12" s="59" t="s">
        <v>33</v>
      </c>
      <c r="C12" s="4">
        <v>2.5</v>
      </c>
      <c r="D12" s="4"/>
      <c r="E12" s="5">
        <f t="shared" si="11"/>
        <v>14359.725</v>
      </c>
      <c r="F12" s="10"/>
      <c r="G12" s="11"/>
      <c r="H12" s="31"/>
      <c r="I12" s="56">
        <v>2.5</v>
      </c>
      <c r="J12" s="60">
        <v>-4.1622260396995348</v>
      </c>
      <c r="K12" s="60">
        <v>-6.2976178038917983</v>
      </c>
      <c r="L12" s="4">
        <v>2.5</v>
      </c>
      <c r="M12" s="4">
        <v>2.5</v>
      </c>
      <c r="N12" s="4">
        <f t="shared" si="0"/>
        <v>25</v>
      </c>
      <c r="P12" s="61">
        <f t="shared" si="1"/>
        <v>9966.5682149999993</v>
      </c>
      <c r="Q12" s="61">
        <f t="shared" si="2"/>
        <v>9153.5630000000001</v>
      </c>
      <c r="R12" s="61">
        <f t="shared" si="3"/>
        <v>6727.6</v>
      </c>
      <c r="S12" s="61">
        <f t="shared" si="4"/>
        <v>5969.8420000000006</v>
      </c>
      <c r="T12" s="4">
        <f t="shared" si="8"/>
        <v>-10</v>
      </c>
      <c r="U12" s="4">
        <f t="shared" si="9"/>
        <v>20</v>
      </c>
      <c r="V12" s="4">
        <f t="shared" si="10"/>
        <v>1.6294340975379275E-2</v>
      </c>
      <c r="AL12" s="5">
        <f t="shared" si="5"/>
        <v>14359.725</v>
      </c>
      <c r="AM12" s="10"/>
      <c r="AN12" s="64">
        <f t="shared" si="6"/>
        <v>3.5952356077835965</v>
      </c>
      <c r="AO12" s="31"/>
      <c r="AQ12" s="61">
        <f t="shared" si="7"/>
        <v>14359.725</v>
      </c>
    </row>
    <row r="13" spans="1:46" s="9" customFormat="1">
      <c r="A13" s="59" t="s">
        <v>34</v>
      </c>
      <c r="C13" s="4">
        <v>2.75</v>
      </c>
      <c r="D13" s="4">
        <v>0.5</v>
      </c>
      <c r="E13" s="7">
        <v>14206</v>
      </c>
      <c r="F13" s="7">
        <v>14206</v>
      </c>
      <c r="G13" s="8">
        <v>175</v>
      </c>
      <c r="H13" s="30">
        <f>$H$6</f>
        <v>-3.7</v>
      </c>
      <c r="I13" s="56">
        <v>2.75</v>
      </c>
      <c r="J13" s="60">
        <v>-4.0218489749616122</v>
      </c>
      <c r="K13" s="60">
        <v>-6.2722474122269167</v>
      </c>
      <c r="L13" s="4">
        <v>2.75</v>
      </c>
      <c r="M13" s="4">
        <v>2.75</v>
      </c>
      <c r="N13" s="4">
        <f t="shared" si="0"/>
        <v>27.5</v>
      </c>
      <c r="P13" s="61">
        <f t="shared" si="1"/>
        <v>9966.5682149999993</v>
      </c>
      <c r="Q13" s="61">
        <f t="shared" si="2"/>
        <v>9153.5630000000001</v>
      </c>
      <c r="R13" s="61">
        <f t="shared" si="3"/>
        <v>6727.6</v>
      </c>
      <c r="S13" s="61">
        <f t="shared" si="4"/>
        <v>5969.8420000000006</v>
      </c>
      <c r="T13" s="4">
        <f t="shared" si="8"/>
        <v>-11</v>
      </c>
      <c r="U13" s="4">
        <f t="shared" si="9"/>
        <v>22</v>
      </c>
      <c r="V13" s="4">
        <f t="shared" si="10"/>
        <v>1.6262806960481341E-2</v>
      </c>
      <c r="AL13" s="5">
        <f t="shared" si="5"/>
        <v>14206</v>
      </c>
      <c r="AM13" s="7">
        <v>14206</v>
      </c>
      <c r="AN13" s="64">
        <f t="shared" si="6"/>
        <v>3.5444948244538335</v>
      </c>
      <c r="AO13" s="30">
        <f>$AK$8</f>
        <v>0.5</v>
      </c>
      <c r="AQ13" s="61">
        <f t="shared" si="7"/>
        <v>14206</v>
      </c>
      <c r="AS13" s="67">
        <v>0.49065340483062297</v>
      </c>
      <c r="AT13" s="68">
        <v>3.1593102593169701E-3</v>
      </c>
    </row>
    <row r="14" spans="1:46" s="9" customFormat="1">
      <c r="A14" s="59" t="s">
        <v>35</v>
      </c>
      <c r="C14" s="4">
        <v>3</v>
      </c>
      <c r="D14" s="4"/>
      <c r="E14" s="5">
        <f t="shared" ref="E14:E19" si="12">-477.14*C14+15518</f>
        <v>14086.58</v>
      </c>
      <c r="F14" s="10"/>
      <c r="G14" s="11"/>
      <c r="H14" s="31"/>
      <c r="I14" s="56">
        <v>3</v>
      </c>
      <c r="J14" s="60">
        <v>-4.0002871297537137</v>
      </c>
      <c r="K14" s="60">
        <v>-6.190226090687049</v>
      </c>
      <c r="L14" s="4">
        <v>3</v>
      </c>
      <c r="M14" s="4">
        <v>3</v>
      </c>
      <c r="N14" s="4">
        <f t="shared" si="0"/>
        <v>30</v>
      </c>
      <c r="P14" s="4"/>
      <c r="Q14" s="4"/>
      <c r="R14" s="4"/>
      <c r="S14" s="4"/>
      <c r="T14" s="4"/>
      <c r="U14" s="4"/>
      <c r="V14" s="4">
        <f t="shared" si="10"/>
        <v>2.0934516831351519E-2</v>
      </c>
      <c r="AL14" s="5">
        <f t="shared" si="5"/>
        <v>14086.58</v>
      </c>
      <c r="AM14" s="10"/>
      <c r="AN14" s="64">
        <f t="shared" si="6"/>
        <v>3.380452181374098</v>
      </c>
      <c r="AO14" s="31"/>
      <c r="AQ14" s="61">
        <f t="shared" si="7"/>
        <v>14086.58</v>
      </c>
    </row>
    <row r="15" spans="1:46">
      <c r="A15" s="59" t="s">
        <v>36</v>
      </c>
      <c r="C15" s="4">
        <v>3.3</v>
      </c>
      <c r="E15" s="5">
        <f t="shared" si="12"/>
        <v>13943.438</v>
      </c>
      <c r="I15" s="56">
        <v>3.3</v>
      </c>
      <c r="J15" s="60">
        <v>-4.433799473098972</v>
      </c>
      <c r="K15" s="60">
        <v>-6.2375130509805787</v>
      </c>
      <c r="L15" s="4">
        <v>3.3</v>
      </c>
      <c r="M15" s="4">
        <v>3.3</v>
      </c>
      <c r="N15" s="4">
        <f t="shared" si="0"/>
        <v>33</v>
      </c>
      <c r="O15" s="4"/>
      <c r="V15" s="4">
        <f t="shared" si="10"/>
        <v>2.0958209330594807E-2</v>
      </c>
      <c r="AL15" s="5">
        <f t="shared" si="5"/>
        <v>13943.438</v>
      </c>
      <c r="AN15" s="64">
        <f t="shared" si="6"/>
        <v>3.4750261019611575</v>
      </c>
      <c r="AQ15" s="61">
        <f t="shared" si="7"/>
        <v>13943.438</v>
      </c>
    </row>
    <row r="16" spans="1:46">
      <c r="A16" s="59" t="s">
        <v>37</v>
      </c>
      <c r="C16" s="4">
        <v>3.5</v>
      </c>
      <c r="E16" s="5">
        <f t="shared" si="12"/>
        <v>13848.01</v>
      </c>
      <c r="I16" s="56">
        <v>3.5</v>
      </c>
      <c r="J16" s="60">
        <v>-4.4202749724831403</v>
      </c>
      <c r="K16" s="60">
        <v>-6.4810021092787276</v>
      </c>
      <c r="L16" s="4">
        <v>3.5</v>
      </c>
      <c r="M16" s="4">
        <v>3.5</v>
      </c>
      <c r="N16" s="4">
        <f t="shared" si="0"/>
        <v>35</v>
      </c>
      <c r="O16" s="4"/>
      <c r="V16" s="4">
        <f t="shared" si="10"/>
        <v>2.0958209330594838E-2</v>
      </c>
      <c r="AL16" s="5">
        <f t="shared" si="5"/>
        <v>13848.01</v>
      </c>
      <c r="AN16" s="64">
        <f t="shared" si="6"/>
        <v>3.9620042185574551</v>
      </c>
      <c r="AQ16" s="61">
        <f t="shared" si="7"/>
        <v>13848.01</v>
      </c>
    </row>
    <row r="17" spans="1:46">
      <c r="A17" s="59" t="s">
        <v>38</v>
      </c>
      <c r="C17" s="4">
        <v>3.75</v>
      </c>
      <c r="E17" s="5">
        <f t="shared" si="12"/>
        <v>13728.725</v>
      </c>
      <c r="I17" s="56">
        <v>3.75</v>
      </c>
      <c r="J17" s="60">
        <v>-4.1984715414797567</v>
      </c>
      <c r="K17" s="60">
        <v>-6.9713237004408493</v>
      </c>
      <c r="L17" s="4">
        <v>3.75</v>
      </c>
      <c r="M17" s="4">
        <v>3.75</v>
      </c>
      <c r="N17" s="4">
        <f t="shared" si="0"/>
        <v>37.5</v>
      </c>
      <c r="O17" s="4"/>
      <c r="V17" s="4">
        <f t="shared" si="10"/>
        <v>2.0958209330594821E-2</v>
      </c>
      <c r="AL17" s="5">
        <f t="shared" si="5"/>
        <v>13728.725</v>
      </c>
      <c r="AN17" s="64">
        <f t="shared" si="6"/>
        <v>4.9426474008816985</v>
      </c>
      <c r="AQ17" s="61">
        <f t="shared" si="7"/>
        <v>13728.725</v>
      </c>
    </row>
    <row r="18" spans="1:46" s="12" customFormat="1">
      <c r="A18" s="59" t="s">
        <v>39</v>
      </c>
      <c r="C18" s="12">
        <v>4</v>
      </c>
      <c r="E18" s="5">
        <f t="shared" si="12"/>
        <v>13609.44</v>
      </c>
      <c r="F18" s="13"/>
      <c r="G18" s="6"/>
      <c r="H18" s="29"/>
      <c r="I18" s="56">
        <v>4</v>
      </c>
      <c r="J18" s="60">
        <v>-4.1975782123054977</v>
      </c>
      <c r="K18" s="60">
        <v>-7.2042675486155456</v>
      </c>
      <c r="L18" s="12">
        <v>4</v>
      </c>
      <c r="M18" s="12">
        <v>4</v>
      </c>
      <c r="N18" s="4">
        <f t="shared" si="0"/>
        <v>40</v>
      </c>
      <c r="V18" s="4">
        <f t="shared" si="10"/>
        <v>2.0958209330594821E-2</v>
      </c>
      <c r="AL18" s="5">
        <f t="shared" si="5"/>
        <v>13609.44</v>
      </c>
      <c r="AM18" s="13"/>
      <c r="AN18" s="64">
        <f t="shared" si="6"/>
        <v>5.4085350972310913</v>
      </c>
      <c r="AO18" s="29"/>
      <c r="AQ18" s="61">
        <f t="shared" si="7"/>
        <v>13609.44</v>
      </c>
    </row>
    <row r="19" spans="1:46" s="12" customFormat="1">
      <c r="A19" s="59" t="s">
        <v>40</v>
      </c>
      <c r="C19" s="12">
        <v>4.25</v>
      </c>
      <c r="E19" s="5">
        <f t="shared" si="12"/>
        <v>13490.155000000001</v>
      </c>
      <c r="F19" s="13"/>
      <c r="G19" s="6"/>
      <c r="H19" s="29"/>
      <c r="I19" s="56">
        <v>4.25</v>
      </c>
      <c r="J19" s="60">
        <v>-3.9045060234879094</v>
      </c>
      <c r="K19" s="60">
        <v>-7.4801264506841179</v>
      </c>
      <c r="L19" s="12">
        <v>4.25</v>
      </c>
      <c r="M19" s="12">
        <v>4.25</v>
      </c>
      <c r="N19" s="4">
        <f t="shared" si="0"/>
        <v>42.5</v>
      </c>
      <c r="V19" s="4">
        <f t="shared" si="10"/>
        <v>2.0958209330594821E-2</v>
      </c>
      <c r="AL19" s="5">
        <f t="shared" si="5"/>
        <v>13490.155000000001</v>
      </c>
      <c r="AM19" s="13"/>
      <c r="AN19" s="64">
        <f t="shared" si="6"/>
        <v>5.9602529013682357</v>
      </c>
      <c r="AO19" s="29"/>
      <c r="AQ19" s="61">
        <f t="shared" si="7"/>
        <v>13490.155000000001</v>
      </c>
    </row>
    <row r="20" spans="1:46" s="12" customFormat="1">
      <c r="A20" s="59" t="s">
        <v>41</v>
      </c>
      <c r="C20" s="12">
        <v>4.5</v>
      </c>
      <c r="E20" s="7">
        <v>13371</v>
      </c>
      <c r="F20" s="7">
        <v>13371</v>
      </c>
      <c r="G20" s="8">
        <v>173</v>
      </c>
      <c r="H20" s="30">
        <f>$H$6</f>
        <v>-3.7</v>
      </c>
      <c r="I20" s="56">
        <v>4.5</v>
      </c>
      <c r="J20" s="60">
        <v>-3.9180204133900109</v>
      </c>
      <c r="K20" s="60">
        <v>-7.7192088931376679</v>
      </c>
      <c r="L20" s="12">
        <v>4.5</v>
      </c>
      <c r="M20" s="12">
        <v>4.5</v>
      </c>
      <c r="N20" s="4">
        <f t="shared" si="0"/>
        <v>45</v>
      </c>
      <c r="V20" s="4">
        <f t="shared" si="10"/>
        <v>2.0981075070286487E-2</v>
      </c>
      <c r="AL20" s="5">
        <f t="shared" si="5"/>
        <v>13371</v>
      </c>
      <c r="AM20" s="7">
        <v>13371</v>
      </c>
      <c r="AN20" s="64">
        <f t="shared" si="6"/>
        <v>6.4384177862753358</v>
      </c>
      <c r="AO20" s="30">
        <f>$AK$8</f>
        <v>0.5</v>
      </c>
      <c r="AQ20" s="61">
        <f t="shared" si="7"/>
        <v>13371</v>
      </c>
      <c r="AS20" s="67">
        <v>0.357289457717062</v>
      </c>
      <c r="AT20" s="68">
        <v>1.9647985519355201E-3</v>
      </c>
    </row>
    <row r="21" spans="1:46" s="12" customFormat="1">
      <c r="A21" s="59" t="s">
        <v>42</v>
      </c>
      <c r="C21" s="12">
        <v>4.75</v>
      </c>
      <c r="E21" s="5">
        <f>-332.86*C21+14869</f>
        <v>13287.915000000001</v>
      </c>
      <c r="F21" s="13"/>
      <c r="G21" s="6"/>
      <c r="H21" s="29"/>
      <c r="I21" s="56">
        <v>4.75</v>
      </c>
      <c r="J21" s="60">
        <v>-3.8856701223273387</v>
      </c>
      <c r="K21" s="60">
        <v>-8.2199988769994032</v>
      </c>
      <c r="L21" s="12">
        <v>4.75</v>
      </c>
      <c r="M21" s="12">
        <v>4.75</v>
      </c>
      <c r="N21" s="4">
        <f t="shared" si="0"/>
        <v>47.5</v>
      </c>
      <c r="V21" s="4">
        <f t="shared" si="10"/>
        <v>3.0089667208280994E-2</v>
      </c>
      <c r="AL21" s="5">
        <f t="shared" si="5"/>
        <v>13287.915000000001</v>
      </c>
      <c r="AM21" s="13"/>
      <c r="AN21" s="64">
        <f t="shared" si="6"/>
        <v>7.4399977539988065</v>
      </c>
      <c r="AO21" s="29"/>
      <c r="AQ21" s="61">
        <f t="shared" si="7"/>
        <v>13287.915000000001</v>
      </c>
    </row>
    <row r="22" spans="1:46">
      <c r="A22" s="59" t="s">
        <v>43</v>
      </c>
      <c r="C22" s="12">
        <v>5</v>
      </c>
      <c r="D22" s="12"/>
      <c r="E22" s="5">
        <f>-332.86*C22+14869</f>
        <v>13204.7</v>
      </c>
      <c r="I22" s="56">
        <v>5</v>
      </c>
      <c r="J22" s="60">
        <v>-3.9328872559018557</v>
      </c>
      <c r="K22" s="60">
        <v>-8.7172583890490341</v>
      </c>
      <c r="L22" s="12">
        <v>5</v>
      </c>
      <c r="M22" s="12">
        <v>5</v>
      </c>
      <c r="N22" s="4">
        <f t="shared" si="0"/>
        <v>50</v>
      </c>
      <c r="O22" s="4"/>
      <c r="V22" s="4">
        <f t="shared" si="10"/>
        <v>3.0042660578020738E-2</v>
      </c>
      <c r="AL22" s="5">
        <f t="shared" si="5"/>
        <v>13204.7</v>
      </c>
      <c r="AN22" s="64">
        <f t="shared" si="6"/>
        <v>8.4345167780980681</v>
      </c>
      <c r="AQ22" s="61">
        <f t="shared" si="7"/>
        <v>13204.7</v>
      </c>
    </row>
    <row r="23" spans="1:46" s="34" customFormat="1">
      <c r="A23" s="95" t="s">
        <v>149</v>
      </c>
      <c r="C23" s="34">
        <v>5.2</v>
      </c>
      <c r="D23" s="34">
        <v>0.1</v>
      </c>
      <c r="E23" s="7">
        <v>13138</v>
      </c>
      <c r="F23" s="7">
        <v>13138</v>
      </c>
      <c r="G23" s="8">
        <v>314</v>
      </c>
      <c r="H23" s="30">
        <f>$H$6</f>
        <v>-3.7</v>
      </c>
      <c r="I23" s="56">
        <v>5.2</v>
      </c>
      <c r="J23" s="60">
        <v>-3.9451492985764571</v>
      </c>
      <c r="K23" s="60">
        <v>-8.4238276558135272</v>
      </c>
      <c r="L23" s="34">
        <f>I23</f>
        <v>5.2</v>
      </c>
      <c r="M23" s="34">
        <f>C23</f>
        <v>5.2</v>
      </c>
      <c r="N23" s="4">
        <f t="shared" si="0"/>
        <v>52</v>
      </c>
      <c r="V23" s="4">
        <f t="shared" si="10"/>
        <v>2.9985007496251572E-2</v>
      </c>
      <c r="AL23" s="7"/>
      <c r="AM23" s="7"/>
      <c r="AN23" s="93"/>
      <c r="AO23" s="30"/>
      <c r="AQ23" s="94"/>
    </row>
    <row r="24" spans="1:46">
      <c r="A24" s="59" t="s">
        <v>44</v>
      </c>
      <c r="C24" s="12">
        <v>5.2</v>
      </c>
      <c r="D24" s="12"/>
      <c r="E24" s="5">
        <f>-1645.2*C24+21693</f>
        <v>13137.96</v>
      </c>
      <c r="I24" s="56">
        <v>5.2</v>
      </c>
      <c r="J24" s="60">
        <v>-3.9451492985764571</v>
      </c>
      <c r="K24" s="60">
        <v>-8.4238276558135272</v>
      </c>
      <c r="L24" s="12">
        <v>5.2</v>
      </c>
      <c r="M24" s="12">
        <v>5.2</v>
      </c>
      <c r="N24" s="4">
        <f t="shared" si="0"/>
        <v>52</v>
      </c>
      <c r="O24" s="4"/>
      <c r="V24" s="4">
        <f>10*(C24-C22)/(E22-E24)</f>
        <v>2.9967036260113183E-2</v>
      </c>
      <c r="AL24" s="5">
        <f t="shared" si="5"/>
        <v>13137.96</v>
      </c>
      <c r="AN24" s="64">
        <f t="shared" si="6"/>
        <v>7.8476553116270544</v>
      </c>
      <c r="AQ24" s="61">
        <f t="shared" si="7"/>
        <v>13137.96</v>
      </c>
    </row>
    <row r="25" spans="1:46">
      <c r="A25" s="59" t="s">
        <v>45</v>
      </c>
      <c r="C25" s="4">
        <v>5.5</v>
      </c>
      <c r="E25" s="5">
        <f>-1645.2*C25+21693</f>
        <v>12644.4</v>
      </c>
      <c r="I25" s="56">
        <v>5.5</v>
      </c>
      <c r="J25" s="60">
        <v>-4.0972276135227688</v>
      </c>
      <c r="K25" s="60">
        <v>-8.4688303466289678</v>
      </c>
      <c r="L25" s="4">
        <v>5.5</v>
      </c>
      <c r="M25" s="4">
        <v>5.5</v>
      </c>
      <c r="N25" s="4">
        <f t="shared" si="0"/>
        <v>55</v>
      </c>
      <c r="O25" s="4"/>
      <c r="V25" s="4">
        <f t="shared" si="10"/>
        <v>6.0782883539995166E-3</v>
      </c>
      <c r="AL25" s="5">
        <f t="shared" si="5"/>
        <v>12644.4</v>
      </c>
      <c r="AN25" s="64">
        <f t="shared" si="6"/>
        <v>7.9376606932579357</v>
      </c>
      <c r="AQ25" s="61"/>
    </row>
    <row r="26" spans="1:46">
      <c r="A26" s="69" t="s">
        <v>119</v>
      </c>
      <c r="B26" s="37" t="s">
        <v>122</v>
      </c>
      <c r="C26" s="34">
        <v>5.62</v>
      </c>
      <c r="D26" s="36">
        <v>0.87</v>
      </c>
      <c r="E26" s="7">
        <v>12447</v>
      </c>
      <c r="F26" s="7">
        <v>12447</v>
      </c>
      <c r="G26" s="8">
        <v>347</v>
      </c>
      <c r="H26" s="30">
        <f>$H$6</f>
        <v>-3.7</v>
      </c>
      <c r="I26" s="56">
        <f>C26</f>
        <v>5.62</v>
      </c>
      <c r="J26" s="60">
        <f>(J27+J25)/2</f>
        <v>-4.2059514857560787</v>
      </c>
      <c r="K26" s="60">
        <f>(K27+K25)/2</f>
        <v>-8.3155182474891465</v>
      </c>
      <c r="L26" s="4">
        <f>C26</f>
        <v>5.62</v>
      </c>
      <c r="M26" s="4">
        <f>C26</f>
        <v>5.62</v>
      </c>
      <c r="N26" s="4">
        <f t="shared" si="0"/>
        <v>56.2</v>
      </c>
      <c r="O26" s="4"/>
      <c r="V26" s="4">
        <f t="shared" si="10"/>
        <v>6.0790273556231168E-3</v>
      </c>
      <c r="AL26" s="5">
        <f t="shared" si="5"/>
        <v>12447</v>
      </c>
      <c r="AM26" s="7">
        <v>12447</v>
      </c>
      <c r="AN26" s="64">
        <f t="shared" si="6"/>
        <v>7.631036494978293</v>
      </c>
      <c r="AO26" s="30">
        <f>$AK$8</f>
        <v>0.5</v>
      </c>
      <c r="AQ26" s="61"/>
      <c r="AS26" s="67">
        <v>0.34150000000000003</v>
      </c>
      <c r="AT26" s="68">
        <v>2.0999999999999999E-3</v>
      </c>
    </row>
    <row r="27" spans="1:46">
      <c r="A27" s="59" t="s">
        <v>46</v>
      </c>
      <c r="B27" s="38"/>
      <c r="C27" s="4">
        <v>5.75</v>
      </c>
      <c r="E27" s="5">
        <f>-1293*C27+19714</f>
        <v>12279.25</v>
      </c>
      <c r="I27" s="56">
        <v>5.75</v>
      </c>
      <c r="J27" s="60">
        <v>-4.3146753579893886</v>
      </c>
      <c r="K27" s="60">
        <v>-8.1622061483493251</v>
      </c>
      <c r="L27" s="4">
        <v>5.75</v>
      </c>
      <c r="M27" s="4">
        <v>5.75</v>
      </c>
      <c r="N27" s="4">
        <f t="shared" si="0"/>
        <v>57.5</v>
      </c>
      <c r="O27" s="4"/>
      <c r="V27" s="4">
        <f t="shared" si="10"/>
        <v>7.7496274217585632E-3</v>
      </c>
      <c r="AL27" s="5">
        <f t="shared" si="5"/>
        <v>12279.25</v>
      </c>
      <c r="AN27" s="64">
        <f t="shared" si="6"/>
        <v>7.3244122966986502</v>
      </c>
      <c r="AQ27" s="61"/>
    </row>
    <row r="28" spans="1:46" s="34" customFormat="1">
      <c r="A28" s="95" t="s">
        <v>150</v>
      </c>
      <c r="B28" s="37"/>
      <c r="C28" s="34">
        <v>5.8</v>
      </c>
      <c r="D28" s="34">
        <v>0.1</v>
      </c>
      <c r="E28" s="5">
        <f>-1293*C28+19714</f>
        <v>12214.6</v>
      </c>
      <c r="F28" s="96">
        <v>11494</v>
      </c>
      <c r="G28" s="97">
        <v>1030</v>
      </c>
      <c r="H28" s="30">
        <f>$H$6</f>
        <v>-3.7</v>
      </c>
      <c r="I28" s="92">
        <f>C28</f>
        <v>5.8</v>
      </c>
      <c r="J28" s="60">
        <f>(J27+J29)/2</f>
        <v>-4.3939190899923162</v>
      </c>
      <c r="K28" s="60">
        <f>(K27+K29)/2</f>
        <v>-7.9845352266612419</v>
      </c>
      <c r="L28" s="34">
        <f>I28</f>
        <v>5.8</v>
      </c>
      <c r="M28" s="34">
        <f>C28</f>
        <v>5.8</v>
      </c>
      <c r="N28" s="4">
        <f t="shared" si="0"/>
        <v>58</v>
      </c>
      <c r="V28" s="4">
        <f t="shared" si="10"/>
        <v>7.7339520494973096E-3</v>
      </c>
      <c r="AL28" s="7"/>
      <c r="AM28" s="7"/>
      <c r="AN28" s="93"/>
      <c r="AO28" s="30"/>
      <c r="AQ28" s="94"/>
    </row>
    <row r="29" spans="1:46">
      <c r="A29" s="59" t="s">
        <v>47</v>
      </c>
      <c r="B29" s="38"/>
      <c r="C29" s="4">
        <v>6</v>
      </c>
      <c r="D29" s="12"/>
      <c r="E29" s="5">
        <f>-1293*C29+19714</f>
        <v>11956</v>
      </c>
      <c r="I29" s="56">
        <v>6</v>
      </c>
      <c r="J29" s="60">
        <v>-4.4731628219952437</v>
      </c>
      <c r="K29" s="60">
        <v>-7.8068643049731596</v>
      </c>
      <c r="L29" s="4">
        <v>6</v>
      </c>
      <c r="M29" s="4">
        <v>6</v>
      </c>
      <c r="N29" s="4">
        <f t="shared" si="0"/>
        <v>60</v>
      </c>
      <c r="O29" s="4"/>
      <c r="V29" s="4">
        <f>10*(C29-C27)/(E27-E29)</f>
        <v>7.7339520494972931E-3</v>
      </c>
      <c r="AL29" s="5">
        <f t="shared" si="5"/>
        <v>11956</v>
      </c>
      <c r="AN29" s="64">
        <f t="shared" si="6"/>
        <v>6.6137286099463193</v>
      </c>
      <c r="AQ29" s="61"/>
    </row>
    <row r="30" spans="1:46" s="34" customFormat="1">
      <c r="A30" s="95" t="s">
        <v>151</v>
      </c>
      <c r="B30" s="37"/>
      <c r="C30" s="34">
        <v>6.05</v>
      </c>
      <c r="D30" s="34">
        <v>0.1</v>
      </c>
      <c r="E30" s="7">
        <v>11891</v>
      </c>
      <c r="F30" s="7">
        <v>11891</v>
      </c>
      <c r="G30" s="8">
        <v>135</v>
      </c>
      <c r="H30" s="30">
        <f>$H$6</f>
        <v>-3.7</v>
      </c>
      <c r="I30" s="92">
        <f>C30</f>
        <v>6.05</v>
      </c>
      <c r="J30" s="60">
        <v>-4.4731628219952437</v>
      </c>
      <c r="K30" s="60">
        <v>-7.8068643049731596</v>
      </c>
      <c r="L30" s="34">
        <f>I30</f>
        <v>6.05</v>
      </c>
      <c r="M30" s="34">
        <f>C30</f>
        <v>6.05</v>
      </c>
      <c r="N30" s="4">
        <f t="shared" si="0"/>
        <v>60.5</v>
      </c>
      <c r="V30" s="4">
        <f t="shared" si="10"/>
        <v>7.692307692307665E-3</v>
      </c>
      <c r="AL30" s="7"/>
      <c r="AM30" s="7"/>
      <c r="AN30" s="93"/>
      <c r="AO30" s="30"/>
      <c r="AQ30" s="94"/>
    </row>
    <row r="31" spans="1:46" s="41" customFormat="1">
      <c r="A31" s="70"/>
      <c r="D31" s="71"/>
      <c r="E31" s="72"/>
      <c r="F31" s="42"/>
      <c r="G31" s="43"/>
      <c r="H31" s="44"/>
      <c r="I31" s="73"/>
      <c r="J31" s="74"/>
      <c r="K31" s="74"/>
      <c r="AL31" s="42"/>
      <c r="AM31" s="42"/>
      <c r="AN31" s="75"/>
      <c r="AO31" s="44"/>
      <c r="AQ31" s="76"/>
    </row>
    <row r="32" spans="1:46">
      <c r="A32" s="59" t="s">
        <v>48</v>
      </c>
      <c r="B32" s="38"/>
      <c r="C32" s="34">
        <v>6.25</v>
      </c>
      <c r="E32" s="7">
        <v>11218</v>
      </c>
      <c r="F32" s="7">
        <v>11218</v>
      </c>
      <c r="G32" s="8">
        <v>181</v>
      </c>
      <c r="H32" s="30">
        <f>$H$6</f>
        <v>-3.7</v>
      </c>
      <c r="I32" s="56">
        <v>6.25</v>
      </c>
      <c r="J32" s="60">
        <v>-4.7711205155593959</v>
      </c>
      <c r="K32" s="60">
        <v>-7.433868494429194</v>
      </c>
      <c r="L32" s="4">
        <v>6.25</v>
      </c>
      <c r="M32" s="4">
        <v>6.25</v>
      </c>
      <c r="N32" s="4">
        <f>M32*10</f>
        <v>62.5</v>
      </c>
      <c r="O32" s="4"/>
      <c r="AL32" s="5">
        <f t="shared" ref="AL32:AL37" si="13">E32</f>
        <v>11218</v>
      </c>
      <c r="AM32" s="7">
        <v>11218</v>
      </c>
      <c r="AN32" s="64">
        <f t="shared" ref="AN32:AN55" si="14">$AK$2-(($AK$3+K32)/$AK$4)</f>
        <v>5.8677369888583879</v>
      </c>
      <c r="AO32" s="30">
        <f>$AK$8</f>
        <v>0.5</v>
      </c>
      <c r="AQ32" s="61">
        <f t="shared" ref="AQ32:AQ37" si="15">E32</f>
        <v>11218</v>
      </c>
      <c r="AS32" s="67">
        <v>0.35739399999999999</v>
      </c>
      <c r="AT32" s="68">
        <v>2.0138999999999999E-3</v>
      </c>
    </row>
    <row r="33" spans="1:46">
      <c r="A33" s="59" t="s">
        <v>49</v>
      </c>
      <c r="B33" s="38"/>
      <c r="C33" s="4">
        <v>6.5</v>
      </c>
      <c r="E33" s="5">
        <f>-1482.3*C33+20482</f>
        <v>10847.050000000001</v>
      </c>
      <c r="I33" s="56">
        <v>6.5</v>
      </c>
      <c r="J33" s="60">
        <v>-3.6097952487025378</v>
      </c>
      <c r="K33" s="60">
        <v>-8.6150715498113595</v>
      </c>
      <c r="L33" s="4">
        <v>6.5</v>
      </c>
      <c r="M33" s="4">
        <v>6.5</v>
      </c>
      <c r="N33" s="4">
        <f>M33*10</f>
        <v>65</v>
      </c>
      <c r="O33" s="4"/>
      <c r="V33" s="4">
        <f>10*(C33-C32)/(E32-E33)</f>
        <v>6.7394527564361975E-3</v>
      </c>
      <c r="AL33" s="5">
        <f t="shared" si="13"/>
        <v>10847.050000000001</v>
      </c>
      <c r="AN33" s="64">
        <f t="shared" si="14"/>
        <v>8.2301430996227189</v>
      </c>
      <c r="AQ33" s="61">
        <f t="shared" si="15"/>
        <v>10847.050000000001</v>
      </c>
    </row>
    <row r="34" spans="1:46">
      <c r="A34" s="59" t="s">
        <v>50</v>
      </c>
      <c r="B34" s="38"/>
      <c r="C34" s="4">
        <v>6.75</v>
      </c>
      <c r="E34" s="5">
        <f>-1482.3*C34+20482</f>
        <v>10476.475</v>
      </c>
      <c r="I34" s="56">
        <v>6.75</v>
      </c>
      <c r="J34" s="60">
        <v>-4.1318657052523786</v>
      </c>
      <c r="K34" s="60">
        <v>-9.2487724350478437</v>
      </c>
      <c r="L34" s="4">
        <v>6.75</v>
      </c>
      <c r="M34" s="4">
        <v>6.75</v>
      </c>
      <c r="N34" s="4">
        <f>M34*10</f>
        <v>67.5</v>
      </c>
      <c r="O34" s="4"/>
      <c r="V34" s="4">
        <f>10*(C34-C33)/(E33-E34)</f>
        <v>6.7462726843418881E-3</v>
      </c>
      <c r="AL34" s="5">
        <f t="shared" si="13"/>
        <v>10476.475</v>
      </c>
      <c r="AN34" s="64">
        <f t="shared" si="14"/>
        <v>9.4975448700956875</v>
      </c>
      <c r="AQ34" s="61">
        <f t="shared" si="15"/>
        <v>10476.475</v>
      </c>
    </row>
    <row r="35" spans="1:46">
      <c r="A35" s="69" t="s">
        <v>119</v>
      </c>
      <c r="B35" s="37"/>
      <c r="C35" s="34">
        <v>6.87</v>
      </c>
      <c r="D35" s="36">
        <v>0.375</v>
      </c>
      <c r="E35" s="7">
        <v>10299</v>
      </c>
      <c r="F35" s="7">
        <v>10299</v>
      </c>
      <c r="G35" s="8">
        <v>179</v>
      </c>
      <c r="H35" s="30">
        <f>$H$6</f>
        <v>-3.7</v>
      </c>
      <c r="I35" s="56">
        <f>C35</f>
        <v>6.87</v>
      </c>
      <c r="J35" s="60">
        <f>(J36+J34)/2</f>
        <v>-4.0735921375714499</v>
      </c>
      <c r="K35" s="60">
        <f>(K36+K34)/2</f>
        <v>-9.1243572581565289</v>
      </c>
      <c r="L35" s="4">
        <f>C35</f>
        <v>6.87</v>
      </c>
      <c r="M35" s="4">
        <f>C35</f>
        <v>6.87</v>
      </c>
      <c r="N35" s="4">
        <f>M35*10</f>
        <v>68.7</v>
      </c>
      <c r="O35" s="4"/>
      <c r="V35" s="4">
        <f>10*(C35-C34)/(E34-E35)</f>
        <v>6.7615157064375188E-3</v>
      </c>
      <c r="AL35" s="5">
        <f t="shared" si="13"/>
        <v>10299</v>
      </c>
      <c r="AM35" s="7">
        <v>10299</v>
      </c>
      <c r="AN35" s="64">
        <f t="shared" si="14"/>
        <v>9.2487145163130577</v>
      </c>
      <c r="AO35" s="30">
        <f>$AK$8</f>
        <v>0.5</v>
      </c>
      <c r="AQ35" s="61">
        <f t="shared" si="15"/>
        <v>10299</v>
      </c>
      <c r="AS35" s="67">
        <v>0.38712000000000002</v>
      </c>
      <c r="AT35" s="68">
        <v>2.5000000000000001E-3</v>
      </c>
    </row>
    <row r="36" spans="1:46">
      <c r="A36" s="59" t="s">
        <v>51</v>
      </c>
      <c r="C36" s="4">
        <v>7</v>
      </c>
      <c r="E36" s="5">
        <f>-1482.3*C36+20482</f>
        <v>10105.9</v>
      </c>
      <c r="I36" s="56">
        <v>7</v>
      </c>
      <c r="J36" s="60">
        <v>-4.0153185698905212</v>
      </c>
      <c r="K36" s="60">
        <v>-8.9999420812652122</v>
      </c>
      <c r="L36" s="4">
        <v>7</v>
      </c>
      <c r="M36" s="4">
        <v>7</v>
      </c>
      <c r="N36" s="4">
        <f>M36*10</f>
        <v>70</v>
      </c>
      <c r="O36" s="4"/>
      <c r="V36" s="4">
        <f>10*(C36-C35)/(E35-E36)</f>
        <v>6.732263076126341E-3</v>
      </c>
      <c r="AL36" s="5">
        <f t="shared" si="13"/>
        <v>10105.9</v>
      </c>
      <c r="AN36" s="64">
        <f t="shared" si="14"/>
        <v>8.9998841625304244</v>
      </c>
      <c r="AQ36" s="61">
        <f t="shared" si="15"/>
        <v>10105.9</v>
      </c>
    </row>
    <row r="37" spans="1:46">
      <c r="A37" s="69" t="s">
        <v>123</v>
      </c>
      <c r="B37" s="34"/>
      <c r="C37" s="34">
        <v>7.1</v>
      </c>
      <c r="E37" s="5">
        <f>-1482.3*C37+20482</f>
        <v>9957.67</v>
      </c>
      <c r="J37" s="60">
        <v>-4.0153185698905212</v>
      </c>
      <c r="K37" s="60">
        <v>-8.9999420812652122</v>
      </c>
      <c r="O37" s="4"/>
      <c r="V37" s="4">
        <f>10*(C37-C36)/(E36-E37)</f>
        <v>6.7462726843418967E-3</v>
      </c>
      <c r="AL37" s="5">
        <f t="shared" si="13"/>
        <v>9957.67</v>
      </c>
      <c r="AN37" s="64">
        <f t="shared" si="14"/>
        <v>8.9998841625304244</v>
      </c>
      <c r="AQ37" s="61">
        <f t="shared" si="15"/>
        <v>9957.67</v>
      </c>
    </row>
    <row r="38" spans="1:46">
      <c r="A38" s="70"/>
      <c r="B38" s="41"/>
      <c r="C38" s="41"/>
      <c r="D38" s="41"/>
      <c r="E38" s="42"/>
      <c r="F38" s="42"/>
      <c r="G38" s="43"/>
      <c r="H38" s="44"/>
      <c r="I38" s="73"/>
      <c r="J38" s="74"/>
      <c r="K38" s="74"/>
      <c r="L38" s="41"/>
      <c r="M38" s="41"/>
      <c r="N38" s="41"/>
      <c r="O38" s="41"/>
      <c r="P38" s="41"/>
      <c r="Q38" s="41"/>
      <c r="R38" s="41"/>
      <c r="S38" s="41"/>
      <c r="T38" s="41"/>
      <c r="AL38" s="5"/>
      <c r="AM38" s="42"/>
      <c r="AN38" s="64">
        <f t="shared" si="14"/>
        <v>-9</v>
      </c>
      <c r="AO38" s="44"/>
      <c r="AQ38" s="61"/>
    </row>
    <row r="39" spans="1:46">
      <c r="A39" s="69" t="s">
        <v>123</v>
      </c>
      <c r="B39" s="34"/>
      <c r="C39" s="34">
        <v>7.1</v>
      </c>
      <c r="E39" s="39">
        <f>-8.6667*C39+10037</f>
        <v>9975.4664300000004</v>
      </c>
      <c r="J39" s="77">
        <v>-3.9807596679825714</v>
      </c>
      <c r="K39" s="77">
        <v>-8.7628321659742685</v>
      </c>
      <c r="O39" s="4"/>
      <c r="AL39" s="5">
        <f t="shared" ref="AL39:AL55" si="16">E39</f>
        <v>9975.4664300000004</v>
      </c>
      <c r="AN39" s="64">
        <f t="shared" si="14"/>
        <v>8.525664331948537</v>
      </c>
      <c r="AQ39" s="61">
        <f t="shared" ref="AQ39:AQ55" si="17">E39</f>
        <v>9975.4664300000004</v>
      </c>
    </row>
    <row r="40" spans="1:46">
      <c r="A40" s="78" t="s">
        <v>52</v>
      </c>
      <c r="C40" s="4">
        <v>7.25</v>
      </c>
      <c r="E40" s="39">
        <f>-8.6667*C40+10037</f>
        <v>9974.1664249999994</v>
      </c>
      <c r="I40" s="57">
        <v>7.25</v>
      </c>
      <c r="J40" s="77">
        <v>-3.9807596679825714</v>
      </c>
      <c r="K40" s="77">
        <v>-8.7628321659742685</v>
      </c>
      <c r="L40" s="4">
        <v>7.25</v>
      </c>
      <c r="M40" s="4">
        <v>7.25</v>
      </c>
      <c r="N40" s="4">
        <f t="shared" ref="N40:N54" si="18">M40*10</f>
        <v>72.5</v>
      </c>
      <c r="O40" s="4"/>
      <c r="V40" s="4">
        <f t="shared" ref="V40:V55" si="19">10*(C40-C39)/(E39-E40)</f>
        <v>1.1538417159925463</v>
      </c>
      <c r="AL40" s="5">
        <f t="shared" si="16"/>
        <v>9974.1664249999994</v>
      </c>
      <c r="AN40" s="64">
        <f t="shared" si="14"/>
        <v>8.525664331948537</v>
      </c>
      <c r="AQ40" s="61">
        <f t="shared" si="17"/>
        <v>9974.1664249999994</v>
      </c>
    </row>
    <row r="41" spans="1:46">
      <c r="A41" s="78" t="s">
        <v>53</v>
      </c>
      <c r="C41" s="4">
        <v>7.5</v>
      </c>
      <c r="E41" s="39">
        <f>-8.6667*C41+10037</f>
        <v>9971.9997500000009</v>
      </c>
      <c r="I41" s="57">
        <v>7.5</v>
      </c>
      <c r="J41" s="77">
        <v>-4.2575125559755884</v>
      </c>
      <c r="K41" s="77">
        <v>-10.586377060031468</v>
      </c>
      <c r="L41" s="4">
        <v>7.5</v>
      </c>
      <c r="M41" s="4">
        <v>7.5</v>
      </c>
      <c r="N41" s="4">
        <f t="shared" si="18"/>
        <v>75</v>
      </c>
      <c r="O41" s="4"/>
      <c r="V41" s="4">
        <f t="shared" si="19"/>
        <v>1.1538417159941579</v>
      </c>
      <c r="AL41" s="5">
        <f t="shared" si="16"/>
        <v>9971.9997500000009</v>
      </c>
      <c r="AN41" s="64">
        <f t="shared" si="14"/>
        <v>12.172754120062937</v>
      </c>
      <c r="AQ41" s="61">
        <f t="shared" si="17"/>
        <v>9971.9997500000009</v>
      </c>
    </row>
    <row r="42" spans="1:46">
      <c r="A42" s="59" t="s">
        <v>54</v>
      </c>
      <c r="C42" s="4">
        <v>7.75</v>
      </c>
      <c r="D42" s="4">
        <v>0.5</v>
      </c>
      <c r="E42" s="7">
        <v>9970</v>
      </c>
      <c r="F42" s="7">
        <v>9970</v>
      </c>
      <c r="G42" s="8">
        <v>167</v>
      </c>
      <c r="H42" s="30">
        <f>$H$6</f>
        <v>-3.7</v>
      </c>
      <c r="I42" s="56">
        <v>7.75</v>
      </c>
      <c r="J42" s="60">
        <v>-4.2596191986042822</v>
      </c>
      <c r="K42" s="60">
        <v>-10.459495420325791</v>
      </c>
      <c r="L42" s="4">
        <v>7.75</v>
      </c>
      <c r="M42" s="4">
        <v>7.75</v>
      </c>
      <c r="N42" s="4">
        <f t="shared" si="18"/>
        <v>77.5</v>
      </c>
      <c r="O42" s="4"/>
      <c r="V42" s="4">
        <f t="shared" si="19"/>
        <v>1.250156269533155</v>
      </c>
      <c r="AL42" s="5">
        <f t="shared" si="16"/>
        <v>9970</v>
      </c>
      <c r="AM42" s="7">
        <v>9970</v>
      </c>
      <c r="AN42" s="64">
        <f t="shared" si="14"/>
        <v>11.918990840651581</v>
      </c>
      <c r="AO42" s="30">
        <f>$AK$8</f>
        <v>0.5</v>
      </c>
      <c r="AQ42" s="61">
        <f t="shared" si="17"/>
        <v>9970</v>
      </c>
      <c r="AS42" s="67">
        <v>0.34871890507699999</v>
      </c>
      <c r="AT42" s="68">
        <v>1.66015057458944E-3</v>
      </c>
    </row>
    <row r="43" spans="1:46">
      <c r="A43" s="59" t="s">
        <v>55</v>
      </c>
      <c r="C43" s="4">
        <v>8</v>
      </c>
      <c r="E43" s="39">
        <f>-8.6667*C43+10037</f>
        <v>9967.6664000000001</v>
      </c>
      <c r="I43" s="56">
        <v>8</v>
      </c>
      <c r="J43" s="60">
        <v>-4.278010527332853</v>
      </c>
      <c r="K43" s="60">
        <v>-10.30518007297497</v>
      </c>
      <c r="L43" s="4">
        <v>8</v>
      </c>
      <c r="M43" s="4">
        <v>8</v>
      </c>
      <c r="N43" s="4">
        <f t="shared" si="18"/>
        <v>80</v>
      </c>
      <c r="O43" s="4"/>
      <c r="V43" s="4">
        <f t="shared" si="19"/>
        <v>1.0713061364415803</v>
      </c>
      <c r="AL43" s="5">
        <f t="shared" si="16"/>
        <v>9967.6664000000001</v>
      </c>
      <c r="AN43" s="64">
        <f t="shared" si="14"/>
        <v>11.61036014594994</v>
      </c>
      <c r="AQ43" s="61">
        <f t="shared" si="17"/>
        <v>9967.6664000000001</v>
      </c>
    </row>
    <row r="44" spans="1:46">
      <c r="A44" s="59" t="s">
        <v>56</v>
      </c>
      <c r="C44" s="4">
        <v>8.25</v>
      </c>
      <c r="E44" s="39">
        <f>-8.6667*C44+10037</f>
        <v>9965.4997249999997</v>
      </c>
      <c r="I44" s="56">
        <v>8.25</v>
      </c>
      <c r="J44" s="60">
        <v>-4.0797614478530528</v>
      </c>
      <c r="K44" s="60">
        <v>-10.167825904171117</v>
      </c>
      <c r="L44" s="4">
        <v>8.25</v>
      </c>
      <c r="M44" s="4">
        <v>8.25</v>
      </c>
      <c r="N44" s="4">
        <f t="shared" si="18"/>
        <v>82.5</v>
      </c>
      <c r="O44" s="4"/>
      <c r="V44" s="4">
        <f t="shared" si="19"/>
        <v>1.1538417159931893</v>
      </c>
      <c r="AL44" s="5">
        <f t="shared" si="16"/>
        <v>9965.4997249999997</v>
      </c>
      <c r="AN44" s="64">
        <f t="shared" si="14"/>
        <v>11.335651808342234</v>
      </c>
      <c r="AQ44" s="61">
        <f t="shared" si="17"/>
        <v>9965.4997249999997</v>
      </c>
    </row>
    <row r="45" spans="1:46">
      <c r="A45" s="59" t="s">
        <v>57</v>
      </c>
      <c r="C45" s="4">
        <v>8.5</v>
      </c>
      <c r="E45" s="39">
        <f>-8.6667*C45+10037</f>
        <v>9963.3330499999993</v>
      </c>
      <c r="I45" s="56">
        <v>8.5</v>
      </c>
      <c r="J45" s="60">
        <v>-4.3591432046041474</v>
      </c>
      <c r="K45" s="60">
        <v>-10.42605804478594</v>
      </c>
      <c r="L45" s="4">
        <v>8.5</v>
      </c>
      <c r="M45" s="4">
        <v>8.5</v>
      </c>
      <c r="N45" s="4">
        <f t="shared" si="18"/>
        <v>85</v>
      </c>
      <c r="O45" s="4"/>
      <c r="V45" s="4">
        <f t="shared" si="19"/>
        <v>1.1538417159931893</v>
      </c>
      <c r="AL45" s="5">
        <f t="shared" si="16"/>
        <v>9963.3330499999993</v>
      </c>
      <c r="AN45" s="64">
        <f t="shared" si="14"/>
        <v>11.852116089571879</v>
      </c>
      <c r="AQ45" s="61">
        <f t="shared" si="17"/>
        <v>9963.3330499999993</v>
      </c>
    </row>
    <row r="46" spans="1:46">
      <c r="A46" s="59" t="s">
        <v>58</v>
      </c>
      <c r="C46" s="4">
        <v>8.75</v>
      </c>
      <c r="E46" s="39">
        <f>-8.6667*C46+10037</f>
        <v>9961.1663750000007</v>
      </c>
      <c r="I46" s="56">
        <v>8.75</v>
      </c>
      <c r="J46" s="60">
        <v>-4.2469974843362248</v>
      </c>
      <c r="K46" s="60">
        <v>-10.565558138387631</v>
      </c>
      <c r="L46" s="4">
        <v>8.75</v>
      </c>
      <c r="M46" s="4">
        <v>8.75</v>
      </c>
      <c r="N46" s="4">
        <f t="shared" si="18"/>
        <v>87.5</v>
      </c>
      <c r="O46" s="4"/>
      <c r="V46" s="4">
        <f t="shared" si="19"/>
        <v>1.1538417159941579</v>
      </c>
      <c r="AL46" s="5">
        <f t="shared" si="16"/>
        <v>9961.1663750000007</v>
      </c>
      <c r="AN46" s="64">
        <f t="shared" si="14"/>
        <v>12.131116276775263</v>
      </c>
      <c r="AQ46" s="61">
        <f t="shared" si="17"/>
        <v>9961.1663750000007</v>
      </c>
    </row>
    <row r="47" spans="1:46">
      <c r="A47" s="59" t="s">
        <v>59</v>
      </c>
      <c r="C47" s="4">
        <v>9</v>
      </c>
      <c r="E47" s="39">
        <f>-8.6667*C47+10037</f>
        <v>9958.9997000000003</v>
      </c>
      <c r="I47" s="56">
        <v>9</v>
      </c>
      <c r="J47" s="60">
        <v>-4.4340295905414484</v>
      </c>
      <c r="K47" s="60">
        <v>-10.512083247950249</v>
      </c>
      <c r="L47" s="4">
        <v>9</v>
      </c>
      <c r="M47" s="4">
        <v>9</v>
      </c>
      <c r="N47" s="4">
        <f t="shared" si="18"/>
        <v>90</v>
      </c>
      <c r="O47" s="4"/>
      <c r="V47" s="4">
        <f t="shared" si="19"/>
        <v>1.1538417159931893</v>
      </c>
      <c r="AL47" s="5">
        <f t="shared" si="16"/>
        <v>9958.9997000000003</v>
      </c>
      <c r="AN47" s="64">
        <f t="shared" si="14"/>
        <v>12.024166495900499</v>
      </c>
      <c r="AQ47" s="61">
        <f t="shared" si="17"/>
        <v>9958.9997000000003</v>
      </c>
    </row>
    <row r="48" spans="1:46">
      <c r="A48" s="59" t="s">
        <v>60</v>
      </c>
      <c r="C48" s="4">
        <v>9.25</v>
      </c>
      <c r="D48" s="4">
        <v>0.75</v>
      </c>
      <c r="E48" s="7">
        <v>9957</v>
      </c>
      <c r="F48" s="7">
        <v>9957</v>
      </c>
      <c r="G48" s="8">
        <v>191</v>
      </c>
      <c r="H48" s="30">
        <f>$H$6</f>
        <v>-3.7</v>
      </c>
      <c r="I48" s="56">
        <v>9.25</v>
      </c>
      <c r="J48" s="60">
        <v>-4.5562932321764613</v>
      </c>
      <c r="K48" s="60">
        <v>-10.656338747603845</v>
      </c>
      <c r="L48" s="4">
        <v>9.25</v>
      </c>
      <c r="M48" s="4">
        <v>9.25</v>
      </c>
      <c r="N48" s="4">
        <f t="shared" si="18"/>
        <v>92.5</v>
      </c>
      <c r="O48" s="4"/>
      <c r="V48" s="4">
        <f t="shared" si="19"/>
        <v>1.2501875281290302</v>
      </c>
      <c r="AL48" s="5">
        <f t="shared" si="16"/>
        <v>9957</v>
      </c>
      <c r="AM48" s="7">
        <v>9957</v>
      </c>
      <c r="AN48" s="64">
        <f t="shared" si="14"/>
        <v>12.312677495207691</v>
      </c>
      <c r="AO48" s="30">
        <f>$AK$8</f>
        <v>0.5</v>
      </c>
      <c r="AQ48" s="61">
        <f t="shared" si="17"/>
        <v>9957</v>
      </c>
      <c r="AS48" s="67">
        <v>0.30624220000000002</v>
      </c>
      <c r="AT48" s="68">
        <v>2.4214000000000002E-3</v>
      </c>
    </row>
    <row r="49" spans="1:46">
      <c r="A49" s="59" t="s">
        <v>61</v>
      </c>
      <c r="C49" s="4">
        <v>9.5</v>
      </c>
      <c r="E49" s="39">
        <f>-191.67*C49+11730</f>
        <v>9909.1350000000002</v>
      </c>
      <c r="I49" s="56">
        <v>9.5</v>
      </c>
      <c r="J49" s="60">
        <v>-4.3592035864216507</v>
      </c>
      <c r="K49" s="60">
        <v>-10.645607764792057</v>
      </c>
      <c r="L49" s="4">
        <v>9.5</v>
      </c>
      <c r="M49" s="4">
        <v>9.5</v>
      </c>
      <c r="N49" s="4">
        <f t="shared" si="18"/>
        <v>95</v>
      </c>
      <c r="O49" s="4"/>
      <c r="V49" s="4">
        <f t="shared" si="19"/>
        <v>5.223023085762063E-2</v>
      </c>
      <c r="AL49" s="5">
        <f t="shared" si="16"/>
        <v>9909.1350000000002</v>
      </c>
      <c r="AN49" s="64">
        <f t="shared" si="14"/>
        <v>12.291215529584115</v>
      </c>
      <c r="AQ49" s="61">
        <f t="shared" si="17"/>
        <v>9909.1350000000002</v>
      </c>
    </row>
    <row r="50" spans="1:46">
      <c r="A50" s="59" t="s">
        <v>62</v>
      </c>
      <c r="C50" s="4">
        <v>9.75</v>
      </c>
      <c r="E50" s="39">
        <f t="shared" ref="E50:E55" si="20">-191.67*C50+11730</f>
        <v>9861.2175000000007</v>
      </c>
      <c r="I50" s="56">
        <v>9.75</v>
      </c>
      <c r="J50" s="60">
        <v>-4.3566350867129575</v>
      </c>
      <c r="K50" s="60">
        <v>-10.500436068267536</v>
      </c>
      <c r="L50" s="4">
        <v>9.75</v>
      </c>
      <c r="M50" s="4">
        <v>9.75</v>
      </c>
      <c r="N50" s="4">
        <f t="shared" si="18"/>
        <v>97.5</v>
      </c>
      <c r="O50" s="4"/>
      <c r="V50" s="4">
        <f t="shared" si="19"/>
        <v>5.2173005686858093E-2</v>
      </c>
      <c r="AL50" s="5">
        <f t="shared" si="16"/>
        <v>9861.2175000000007</v>
      </c>
      <c r="AN50" s="64">
        <f t="shared" si="14"/>
        <v>12.000872136535072</v>
      </c>
      <c r="AQ50" s="61">
        <f t="shared" si="17"/>
        <v>9861.2175000000007</v>
      </c>
    </row>
    <row r="51" spans="1:46">
      <c r="A51" s="59" t="s">
        <v>63</v>
      </c>
      <c r="C51" s="4">
        <v>10</v>
      </c>
      <c r="E51" s="39">
        <f t="shared" si="20"/>
        <v>9813.2999999999993</v>
      </c>
      <c r="F51" s="7"/>
      <c r="G51" s="8"/>
      <c r="H51" s="30"/>
      <c r="I51" s="56">
        <v>10</v>
      </c>
      <c r="J51" s="60">
        <v>-4.2191916248249521</v>
      </c>
      <c r="K51" s="60">
        <v>-10.416153344450107</v>
      </c>
      <c r="L51" s="4">
        <v>10</v>
      </c>
      <c r="M51" s="4">
        <v>10</v>
      </c>
      <c r="N51" s="4">
        <f t="shared" si="18"/>
        <v>100</v>
      </c>
      <c r="O51" s="4"/>
      <c r="V51" s="4">
        <f t="shared" si="19"/>
        <v>5.2173005686856115E-2</v>
      </c>
      <c r="AL51" s="5">
        <f t="shared" si="16"/>
        <v>9813.2999999999993</v>
      </c>
      <c r="AM51" s="7"/>
      <c r="AN51" s="64">
        <f t="shared" si="14"/>
        <v>11.832306688900214</v>
      </c>
      <c r="AO51" s="30"/>
      <c r="AQ51" s="61">
        <f t="shared" si="17"/>
        <v>9813.2999999999993</v>
      </c>
    </row>
    <row r="52" spans="1:46">
      <c r="A52" s="59" t="s">
        <v>64</v>
      </c>
      <c r="C52" s="4">
        <v>10.199999999999999</v>
      </c>
      <c r="E52" s="39">
        <f t="shared" si="20"/>
        <v>9774.9660000000003</v>
      </c>
      <c r="I52" s="56">
        <v>10.199999999999999</v>
      </c>
      <c r="J52" s="60">
        <v>-4.3874644766114983</v>
      </c>
      <c r="K52" s="60">
        <v>-10.371949690572826</v>
      </c>
      <c r="L52" s="4">
        <v>10.199999999999999</v>
      </c>
      <c r="M52" s="4">
        <v>10.199999999999999</v>
      </c>
      <c r="N52" s="4">
        <f t="shared" si="18"/>
        <v>102</v>
      </c>
      <c r="O52" s="4"/>
      <c r="V52" s="4">
        <f t="shared" si="19"/>
        <v>5.2173005686858898E-2</v>
      </c>
      <c r="AL52" s="5">
        <f t="shared" si="16"/>
        <v>9774.9660000000003</v>
      </c>
      <c r="AN52" s="64">
        <f t="shared" si="14"/>
        <v>11.743899381145653</v>
      </c>
      <c r="AQ52" s="61">
        <f t="shared" si="17"/>
        <v>9774.9660000000003</v>
      </c>
    </row>
    <row r="53" spans="1:46" s="34" customFormat="1">
      <c r="A53" s="95" t="s">
        <v>152</v>
      </c>
      <c r="C53" s="34">
        <v>10.45</v>
      </c>
      <c r="D53" s="34">
        <v>0.1</v>
      </c>
      <c r="E53" s="7">
        <v>9727</v>
      </c>
      <c r="F53" s="7">
        <v>9727</v>
      </c>
      <c r="G53" s="8">
        <v>105</v>
      </c>
      <c r="H53" s="30">
        <f>$H$6</f>
        <v>-3.7</v>
      </c>
      <c r="I53" s="92">
        <f>C53</f>
        <v>10.45</v>
      </c>
      <c r="J53" s="60">
        <f>(J52+J54)/2</f>
        <v>-4.4379205315239592</v>
      </c>
      <c r="K53" s="60">
        <f>(K52+K54)/2</f>
        <v>-10.482265725045714</v>
      </c>
      <c r="L53" s="34">
        <f>I53</f>
        <v>10.45</v>
      </c>
      <c r="M53" s="34">
        <f>C53</f>
        <v>10.45</v>
      </c>
      <c r="N53" s="4">
        <f t="shared" si="18"/>
        <v>104.5</v>
      </c>
      <c r="V53" s="4">
        <f t="shared" si="19"/>
        <v>5.2120251845056538E-2</v>
      </c>
      <c r="AL53" s="7">
        <f t="shared" si="16"/>
        <v>9727</v>
      </c>
      <c r="AM53" s="7"/>
      <c r="AN53" s="93"/>
      <c r="AO53" s="30"/>
      <c r="AQ53" s="94">
        <f t="shared" si="17"/>
        <v>9727</v>
      </c>
    </row>
    <row r="54" spans="1:46">
      <c r="A54" s="59" t="s">
        <v>65</v>
      </c>
      <c r="C54" s="4">
        <v>10.5</v>
      </c>
      <c r="E54" s="39">
        <f t="shared" si="20"/>
        <v>9717.4650000000001</v>
      </c>
      <c r="I54" s="56">
        <v>10.5</v>
      </c>
      <c r="J54" s="60">
        <v>-4.48837658643642</v>
      </c>
      <c r="K54" s="60">
        <v>-10.592581759518604</v>
      </c>
      <c r="L54" s="4">
        <v>10.5</v>
      </c>
      <c r="M54" s="4">
        <v>10.5</v>
      </c>
      <c r="N54" s="4">
        <f t="shared" si="18"/>
        <v>105</v>
      </c>
      <c r="O54" s="4"/>
      <c r="V54" s="4">
        <f>10*(C54-C52)/(E52-E54)</f>
        <v>5.2173005686857558E-2</v>
      </c>
      <c r="AL54" s="5">
        <f t="shared" si="16"/>
        <v>9717.4650000000001</v>
      </c>
      <c r="AN54" s="64">
        <f t="shared" si="14"/>
        <v>12.185163519037207</v>
      </c>
      <c r="AQ54" s="61">
        <f t="shared" si="17"/>
        <v>9717.4650000000001</v>
      </c>
    </row>
    <row r="55" spans="1:46">
      <c r="A55" s="69" t="s">
        <v>124</v>
      </c>
      <c r="B55" s="34"/>
      <c r="C55" s="34">
        <v>10.6</v>
      </c>
      <c r="E55" s="39">
        <f t="shared" si="20"/>
        <v>9698.2980000000007</v>
      </c>
      <c r="J55" s="60">
        <v>-4.48837658643642</v>
      </c>
      <c r="K55" s="60">
        <v>-10.592581759518604</v>
      </c>
      <c r="O55" s="4"/>
      <c r="V55" s="4">
        <f t="shared" si="19"/>
        <v>5.2173005686858898E-2</v>
      </c>
      <c r="AL55" s="5">
        <f t="shared" si="16"/>
        <v>9698.2980000000007</v>
      </c>
      <c r="AN55" s="64">
        <f t="shared" si="14"/>
        <v>12.185163519037207</v>
      </c>
      <c r="AQ55" s="61">
        <f t="shared" si="17"/>
        <v>9698.2980000000007</v>
      </c>
    </row>
    <row r="56" spans="1:46">
      <c r="A56" s="70"/>
      <c r="B56" s="41"/>
      <c r="C56" s="41"/>
      <c r="D56" s="41"/>
      <c r="E56" s="42"/>
      <c r="F56" s="42"/>
      <c r="G56" s="43"/>
      <c r="H56" s="44"/>
      <c r="I56" s="73"/>
      <c r="J56" s="74"/>
      <c r="K56" s="74"/>
      <c r="L56" s="41"/>
      <c r="M56" s="41"/>
      <c r="N56" s="41"/>
      <c r="O56" s="41"/>
      <c r="P56" s="41"/>
      <c r="Q56" s="41"/>
      <c r="R56" s="41"/>
      <c r="S56" s="41"/>
      <c r="T56" s="41"/>
      <c r="AL56" s="5"/>
      <c r="AM56" s="42"/>
      <c r="AN56" s="79"/>
      <c r="AO56" s="44"/>
      <c r="AQ56" s="61"/>
    </row>
    <row r="57" spans="1:46">
      <c r="A57" s="69" t="s">
        <v>124</v>
      </c>
      <c r="B57" s="34"/>
      <c r="C57" s="34">
        <v>10.6</v>
      </c>
      <c r="E57" s="5">
        <f>-29.12*C57+8917.5</f>
        <v>8608.8279999999995</v>
      </c>
      <c r="J57" s="60">
        <v>-4.4333514461891887</v>
      </c>
      <c r="K57" s="60">
        <v>-9.540456876271854</v>
      </c>
      <c r="O57" s="4"/>
      <c r="AL57" s="5">
        <f t="shared" ref="AL57:AL81" si="21">E57</f>
        <v>8608.8279999999995</v>
      </c>
      <c r="AN57" s="64">
        <f t="shared" ref="AN57:AN81" si="22">$AK$2-(($AK$3+K57)/$AK$4)</f>
        <v>10.080913752543708</v>
      </c>
      <c r="AQ57" s="61">
        <f t="shared" ref="AQ57:AQ81" si="23">E57</f>
        <v>8608.8279999999995</v>
      </c>
    </row>
    <row r="58" spans="1:46" s="34" customFormat="1">
      <c r="A58" s="95" t="s">
        <v>153</v>
      </c>
      <c r="B58" s="33" t="s">
        <v>113</v>
      </c>
      <c r="C58" s="34">
        <v>10.8</v>
      </c>
      <c r="D58" s="34">
        <v>0.1</v>
      </c>
      <c r="E58" s="7">
        <v>8603</v>
      </c>
      <c r="F58" s="7">
        <v>8603</v>
      </c>
      <c r="G58" s="8">
        <v>270</v>
      </c>
      <c r="H58" s="30">
        <f>$H$6</f>
        <v>-3.7</v>
      </c>
      <c r="I58" s="92">
        <f>C58</f>
        <v>10.8</v>
      </c>
      <c r="J58" s="60">
        <f>(J57+J59)/2</f>
        <v>-4.4333514461891887</v>
      </c>
      <c r="K58" s="60">
        <f>(K57+K59)/2</f>
        <v>-9.540456876271854</v>
      </c>
      <c r="L58" s="34">
        <f>I58</f>
        <v>10.8</v>
      </c>
      <c r="M58" s="34">
        <f>C58</f>
        <v>10.8</v>
      </c>
      <c r="N58" s="4">
        <f>M58*10</f>
        <v>108</v>
      </c>
      <c r="V58" s="4">
        <f>10*(C58-C57)/(E57-E58)</f>
        <v>0.34317089910778575</v>
      </c>
      <c r="AL58" s="7"/>
      <c r="AM58" s="7"/>
      <c r="AN58" s="93"/>
      <c r="AO58" s="30"/>
      <c r="AQ58" s="94"/>
    </row>
    <row r="59" spans="1:46">
      <c r="A59" s="59" t="s">
        <v>66</v>
      </c>
      <c r="B59" s="32"/>
      <c r="C59" s="4">
        <v>11</v>
      </c>
      <c r="E59" s="5">
        <f>-29.12*C59+8917.5</f>
        <v>8597.18</v>
      </c>
      <c r="I59" s="56">
        <v>11</v>
      </c>
      <c r="J59" s="60">
        <v>-4.4333514461891887</v>
      </c>
      <c r="K59" s="60">
        <v>-9.540456876271854</v>
      </c>
      <c r="L59" s="4">
        <v>11</v>
      </c>
      <c r="M59" s="4">
        <v>11</v>
      </c>
      <c r="N59" s="4">
        <f t="shared" ref="N59:N80" si="24">M59*10</f>
        <v>110</v>
      </c>
      <c r="O59" s="4"/>
      <c r="V59" s="4">
        <f>10*(C59-C57)/(E57-E59)</f>
        <v>0.34340659340661644</v>
      </c>
      <c r="AL59" s="5">
        <f t="shared" si="21"/>
        <v>8597.18</v>
      </c>
      <c r="AN59" s="64">
        <f t="shared" si="22"/>
        <v>10.080913752543708</v>
      </c>
      <c r="AQ59" s="61">
        <f t="shared" si="23"/>
        <v>8597.18</v>
      </c>
    </row>
    <row r="60" spans="1:46">
      <c r="A60" s="59" t="s">
        <v>67</v>
      </c>
      <c r="B60" s="32"/>
      <c r="C60" s="4">
        <v>11.5</v>
      </c>
      <c r="E60" s="5">
        <f t="shared" ref="E60:E72" si="25">-29.12*C60+8917.5</f>
        <v>8582.6200000000008</v>
      </c>
      <c r="I60" s="56">
        <v>11.5</v>
      </c>
      <c r="J60" s="60">
        <v>-4.6414306508500669</v>
      </c>
      <c r="K60" s="60">
        <v>-9.9395558428904263</v>
      </c>
      <c r="L60" s="4">
        <v>11.5</v>
      </c>
      <c r="M60" s="4">
        <v>11.5</v>
      </c>
      <c r="N60" s="4">
        <f t="shared" si="24"/>
        <v>115</v>
      </c>
      <c r="O60" s="4"/>
      <c r="V60" s="4">
        <f t="shared" ref="V60:V81" si="26">10*(C60-C59)/(E59-E60)</f>
        <v>0.3434065934066054</v>
      </c>
      <c r="AL60" s="5">
        <f t="shared" si="21"/>
        <v>8582.6200000000008</v>
      </c>
      <c r="AN60" s="64">
        <f t="shared" si="22"/>
        <v>10.879111685780853</v>
      </c>
      <c r="AQ60" s="61">
        <f t="shared" si="23"/>
        <v>8582.6200000000008</v>
      </c>
    </row>
    <row r="61" spans="1:46">
      <c r="A61" s="59" t="s">
        <v>68</v>
      </c>
      <c r="B61" s="32"/>
      <c r="C61" s="4">
        <v>12</v>
      </c>
      <c r="E61" s="5">
        <f t="shared" si="25"/>
        <v>8568.06</v>
      </c>
      <c r="I61" s="56">
        <v>12</v>
      </c>
      <c r="J61" s="60">
        <v>-4.5370098364450868</v>
      </c>
      <c r="K61" s="60">
        <v>-9.7177064441002869</v>
      </c>
      <c r="L61" s="4">
        <v>12</v>
      </c>
      <c r="M61" s="4">
        <v>12</v>
      </c>
      <c r="N61" s="4">
        <f t="shared" si="24"/>
        <v>120</v>
      </c>
      <c r="O61" s="4"/>
      <c r="V61" s="4">
        <f t="shared" si="26"/>
        <v>0.34340659340656254</v>
      </c>
      <c r="AL61" s="5">
        <f t="shared" si="21"/>
        <v>8568.06</v>
      </c>
      <c r="AN61" s="64">
        <f t="shared" si="22"/>
        <v>10.435412888200574</v>
      </c>
      <c r="AQ61" s="61">
        <f t="shared" si="23"/>
        <v>8568.06</v>
      </c>
    </row>
    <row r="62" spans="1:46">
      <c r="A62" s="59"/>
      <c r="B62" s="32"/>
      <c r="C62" s="4">
        <v>12.25</v>
      </c>
      <c r="D62" s="4">
        <v>0.75</v>
      </c>
      <c r="E62" s="5">
        <f t="shared" si="25"/>
        <v>8560.7800000000007</v>
      </c>
      <c r="F62" s="10">
        <v>8696</v>
      </c>
      <c r="G62" s="11">
        <v>154</v>
      </c>
      <c r="H62" s="30">
        <f>$H$6</f>
        <v>-3.7</v>
      </c>
      <c r="J62" s="60">
        <f>(J61+J63)/2</f>
        <v>-4.5532072867478686</v>
      </c>
      <c r="K62" s="60">
        <f>(K61+K63)/2</f>
        <v>-9.745435721610205</v>
      </c>
      <c r="L62" s="4">
        <v>12.25</v>
      </c>
      <c r="M62" s="4">
        <v>12.25</v>
      </c>
      <c r="N62" s="4">
        <f t="shared" si="24"/>
        <v>122.5</v>
      </c>
      <c r="O62" s="4"/>
      <c r="V62" s="4">
        <f t="shared" si="26"/>
        <v>0.34340659340664831</v>
      </c>
      <c r="AL62" s="5">
        <f t="shared" si="21"/>
        <v>8560.7800000000007</v>
      </c>
      <c r="AM62" s="7">
        <v>8696</v>
      </c>
      <c r="AN62" s="64">
        <f t="shared" si="22"/>
        <v>10.49087144322041</v>
      </c>
      <c r="AO62" s="30">
        <f>$AK$8</f>
        <v>0.5</v>
      </c>
      <c r="AQ62" s="61">
        <f t="shared" si="23"/>
        <v>8560.7800000000007</v>
      </c>
      <c r="AS62" s="80">
        <v>0.245174</v>
      </c>
      <c r="AT62" s="80">
        <v>1.8642999999999999E-3</v>
      </c>
    </row>
    <row r="63" spans="1:46">
      <c r="A63" s="59" t="s">
        <v>69</v>
      </c>
      <c r="B63" s="32"/>
      <c r="C63" s="4">
        <v>12.5</v>
      </c>
      <c r="E63" s="5">
        <f t="shared" si="25"/>
        <v>8553.5</v>
      </c>
      <c r="F63" s="99"/>
      <c r="G63" s="100"/>
      <c r="I63" s="56">
        <v>12.5</v>
      </c>
      <c r="J63" s="60">
        <v>-4.5694047370506494</v>
      </c>
      <c r="K63" s="60">
        <v>-9.773164999120123</v>
      </c>
      <c r="L63" s="4">
        <v>12.5</v>
      </c>
      <c r="M63" s="4">
        <v>12.5</v>
      </c>
      <c r="N63" s="4">
        <f t="shared" si="24"/>
        <v>125</v>
      </c>
      <c r="O63" s="4"/>
      <c r="V63" s="4">
        <f t="shared" si="26"/>
        <v>0.34340659340656254</v>
      </c>
      <c r="AL63" s="5">
        <f t="shared" si="21"/>
        <v>8553.5</v>
      </c>
      <c r="AN63" s="64">
        <f t="shared" si="22"/>
        <v>10.546329998240246</v>
      </c>
      <c r="AQ63" s="61">
        <f t="shared" si="23"/>
        <v>8553.5</v>
      </c>
    </row>
    <row r="64" spans="1:46">
      <c r="A64" s="59" t="s">
        <v>70</v>
      </c>
      <c r="B64" s="32"/>
      <c r="C64" s="4">
        <v>13</v>
      </c>
      <c r="E64" s="5">
        <f t="shared" si="25"/>
        <v>8538.94</v>
      </c>
      <c r="F64" s="99"/>
      <c r="G64" s="100"/>
      <c r="I64" s="56">
        <v>13</v>
      </c>
      <c r="J64" s="60">
        <v>-4.7208699665271316</v>
      </c>
      <c r="K64" s="60">
        <v>-9.7599999907992103</v>
      </c>
      <c r="L64" s="4">
        <v>13</v>
      </c>
      <c r="M64" s="4">
        <v>13</v>
      </c>
      <c r="N64" s="4">
        <f t="shared" si="24"/>
        <v>130</v>
      </c>
      <c r="O64" s="4"/>
      <c r="V64" s="4">
        <f t="shared" si="26"/>
        <v>0.3434065934066054</v>
      </c>
      <c r="AL64" s="5">
        <f t="shared" si="21"/>
        <v>8538.94</v>
      </c>
      <c r="AN64" s="64">
        <f t="shared" si="22"/>
        <v>10.519999981598421</v>
      </c>
      <c r="AQ64" s="61">
        <f t="shared" si="23"/>
        <v>8538.94</v>
      </c>
    </row>
    <row r="65" spans="1:46">
      <c r="A65" s="59" t="s">
        <v>71</v>
      </c>
      <c r="B65" s="32"/>
      <c r="C65" s="4">
        <v>13.5</v>
      </c>
      <c r="E65" s="5">
        <f t="shared" si="25"/>
        <v>8524.3799999999992</v>
      </c>
      <c r="F65" s="99"/>
      <c r="G65" s="100"/>
      <c r="I65" s="56">
        <v>13.5</v>
      </c>
      <c r="J65" s="60">
        <v>-4.9378342371104749</v>
      </c>
      <c r="K65" s="60">
        <v>-9.7151171430531189</v>
      </c>
      <c r="L65" s="4">
        <v>13.5</v>
      </c>
      <c r="M65" s="4">
        <v>13.5</v>
      </c>
      <c r="N65" s="4">
        <f t="shared" si="24"/>
        <v>135</v>
      </c>
      <c r="O65" s="4"/>
      <c r="V65" s="4">
        <f t="shared" si="26"/>
        <v>0.34340659340656254</v>
      </c>
      <c r="AL65" s="5">
        <f t="shared" si="21"/>
        <v>8524.3799999999992</v>
      </c>
      <c r="AN65" s="64">
        <f t="shared" si="22"/>
        <v>10.430234286106238</v>
      </c>
      <c r="AQ65" s="61">
        <f t="shared" si="23"/>
        <v>8524.3799999999992</v>
      </c>
    </row>
    <row r="66" spans="1:46">
      <c r="A66" s="59" t="s">
        <v>72</v>
      </c>
      <c r="B66" s="32"/>
      <c r="C66" s="4">
        <v>14</v>
      </c>
      <c r="E66" s="5">
        <f t="shared" si="25"/>
        <v>8509.82</v>
      </c>
      <c r="F66" s="99"/>
      <c r="G66" s="100"/>
      <c r="I66" s="56">
        <v>14</v>
      </c>
      <c r="J66" s="60">
        <v>-5.0164279580032058</v>
      </c>
      <c r="K66" s="60">
        <v>-9.866434198382116</v>
      </c>
      <c r="L66" s="4">
        <v>14</v>
      </c>
      <c r="M66" s="4">
        <v>14</v>
      </c>
      <c r="N66" s="4">
        <f t="shared" si="24"/>
        <v>140</v>
      </c>
      <c r="O66" s="4"/>
      <c r="V66" s="4">
        <f t="shared" si="26"/>
        <v>0.3434065934066054</v>
      </c>
      <c r="AL66" s="5">
        <f t="shared" si="21"/>
        <v>8509.82</v>
      </c>
      <c r="AN66" s="64">
        <f t="shared" si="22"/>
        <v>10.732868396764232</v>
      </c>
      <c r="AQ66" s="61">
        <f t="shared" si="23"/>
        <v>8509.82</v>
      </c>
    </row>
    <row r="67" spans="1:46">
      <c r="A67" s="59" t="s">
        <v>73</v>
      </c>
      <c r="B67" s="32"/>
      <c r="C67" s="4">
        <v>14.5</v>
      </c>
      <c r="E67" s="5">
        <f t="shared" si="25"/>
        <v>8495.26</v>
      </c>
      <c r="F67" s="99"/>
      <c r="G67" s="100"/>
      <c r="I67" s="56">
        <v>14.5</v>
      </c>
      <c r="J67" s="60">
        <v>-4.7798421066812056</v>
      </c>
      <c r="K67" s="60">
        <v>-9.7596144834608207</v>
      </c>
      <c r="L67" s="4">
        <v>14.5</v>
      </c>
      <c r="M67" s="4">
        <v>14.5</v>
      </c>
      <c r="N67" s="4">
        <f t="shared" si="24"/>
        <v>145</v>
      </c>
      <c r="O67" s="4"/>
      <c r="V67" s="4">
        <f t="shared" si="26"/>
        <v>0.3434065934066054</v>
      </c>
      <c r="AL67" s="5">
        <f t="shared" si="21"/>
        <v>8495.26</v>
      </c>
      <c r="AN67" s="64">
        <f t="shared" si="22"/>
        <v>10.519228966921641</v>
      </c>
      <c r="AQ67" s="61">
        <f t="shared" si="23"/>
        <v>8495.26</v>
      </c>
    </row>
    <row r="68" spans="1:46">
      <c r="A68" s="59" t="s">
        <v>74</v>
      </c>
      <c r="B68" s="32"/>
      <c r="C68" s="4">
        <v>15</v>
      </c>
      <c r="D68" s="4">
        <v>1</v>
      </c>
      <c r="E68" s="5">
        <f t="shared" si="25"/>
        <v>8480.7000000000007</v>
      </c>
      <c r="F68" s="10">
        <v>8567</v>
      </c>
      <c r="G68" s="11">
        <v>165</v>
      </c>
      <c r="H68" s="30">
        <f>$H$6</f>
        <v>-3.7</v>
      </c>
      <c r="I68" s="56">
        <v>15</v>
      </c>
      <c r="J68" s="60">
        <v>-4.687798833458114</v>
      </c>
      <c r="K68" s="60">
        <v>-9.6639758506383409</v>
      </c>
      <c r="L68" s="4">
        <v>15</v>
      </c>
      <c r="M68" s="4">
        <v>15</v>
      </c>
      <c r="N68" s="4">
        <f t="shared" si="24"/>
        <v>150</v>
      </c>
      <c r="O68" s="4"/>
      <c r="V68" s="4">
        <f t="shared" si="26"/>
        <v>0.3434065934066054</v>
      </c>
      <c r="AL68" s="5">
        <f t="shared" si="21"/>
        <v>8480.7000000000007</v>
      </c>
      <c r="AM68" s="7">
        <v>8567</v>
      </c>
      <c r="AN68" s="64">
        <f t="shared" si="22"/>
        <v>10.327951701276682</v>
      </c>
      <c r="AO68" s="30">
        <f>$AK$8</f>
        <v>0.5</v>
      </c>
      <c r="AQ68" s="61">
        <f t="shared" si="23"/>
        <v>8480.7000000000007</v>
      </c>
      <c r="AS68" s="80">
        <v>0.2259263</v>
      </c>
      <c r="AT68" s="80">
        <v>1.6841E-3</v>
      </c>
    </row>
    <row r="69" spans="1:46">
      <c r="A69" s="59" t="s">
        <v>75</v>
      </c>
      <c r="B69" s="32"/>
      <c r="C69" s="4">
        <v>15.5</v>
      </c>
      <c r="E69" s="5">
        <f t="shared" si="25"/>
        <v>8466.14</v>
      </c>
      <c r="I69" s="56">
        <v>15.5</v>
      </c>
      <c r="J69" s="60">
        <v>-4.7879460299010592</v>
      </c>
      <c r="K69" s="60">
        <v>-9.6519804358124244</v>
      </c>
      <c r="L69" s="4">
        <v>15.5</v>
      </c>
      <c r="M69" s="4">
        <v>15.5</v>
      </c>
      <c r="N69" s="4">
        <f t="shared" si="24"/>
        <v>155</v>
      </c>
      <c r="O69" s="4"/>
      <c r="V69" s="4">
        <f t="shared" si="26"/>
        <v>0.34340659340656254</v>
      </c>
      <c r="AL69" s="5">
        <f t="shared" si="21"/>
        <v>8466.14</v>
      </c>
      <c r="AN69" s="64">
        <f t="shared" si="22"/>
        <v>10.303960871624849</v>
      </c>
      <c r="AQ69" s="61">
        <f t="shared" si="23"/>
        <v>8466.14</v>
      </c>
    </row>
    <row r="70" spans="1:46">
      <c r="A70" s="59" t="s">
        <v>76</v>
      </c>
      <c r="B70" s="32"/>
      <c r="C70" s="4">
        <v>16</v>
      </c>
      <c r="E70" s="5">
        <f t="shared" si="25"/>
        <v>8451.58</v>
      </c>
      <c r="I70" s="56">
        <v>16</v>
      </c>
      <c r="J70" s="60">
        <v>-4.7132384021613616</v>
      </c>
      <c r="K70" s="60">
        <v>-9.7014189152907075</v>
      </c>
      <c r="L70" s="4">
        <v>16</v>
      </c>
      <c r="M70" s="4">
        <v>16</v>
      </c>
      <c r="N70" s="4">
        <f t="shared" si="24"/>
        <v>160</v>
      </c>
      <c r="O70" s="4"/>
      <c r="V70" s="4">
        <f t="shared" si="26"/>
        <v>0.3434065934066054</v>
      </c>
      <c r="AL70" s="5">
        <f t="shared" si="21"/>
        <v>8451.58</v>
      </c>
      <c r="AN70" s="64">
        <f t="shared" si="22"/>
        <v>10.402837830581415</v>
      </c>
      <c r="AQ70" s="61">
        <f t="shared" si="23"/>
        <v>8451.58</v>
      </c>
    </row>
    <row r="71" spans="1:46">
      <c r="A71" s="59" t="s">
        <v>77</v>
      </c>
      <c r="B71" s="32"/>
      <c r="C71" s="4">
        <v>16.5</v>
      </c>
      <c r="E71" s="5">
        <f t="shared" si="25"/>
        <v>8437.02</v>
      </c>
      <c r="I71" s="56">
        <v>16.5</v>
      </c>
      <c r="J71" s="60">
        <v>-4.7663540834169353</v>
      </c>
      <c r="K71" s="60">
        <v>-9.7540818626740986</v>
      </c>
      <c r="L71" s="4">
        <v>16.5</v>
      </c>
      <c r="M71" s="4">
        <v>16.5</v>
      </c>
      <c r="N71" s="4">
        <f t="shared" si="24"/>
        <v>165</v>
      </c>
      <c r="O71" s="4"/>
      <c r="V71" s="4">
        <f t="shared" si="26"/>
        <v>0.3434065934066054</v>
      </c>
      <c r="AL71" s="5">
        <f t="shared" si="21"/>
        <v>8437.02</v>
      </c>
      <c r="AN71" s="64">
        <f t="shared" si="22"/>
        <v>10.508163725348197</v>
      </c>
      <c r="AQ71" s="61">
        <f t="shared" si="23"/>
        <v>8437.02</v>
      </c>
    </row>
    <row r="72" spans="1:46">
      <c r="A72" s="59" t="s">
        <v>78</v>
      </c>
      <c r="B72" s="32"/>
      <c r="C72" s="4">
        <v>17</v>
      </c>
      <c r="E72" s="5">
        <f t="shared" si="25"/>
        <v>8422.4599999999991</v>
      </c>
      <c r="I72" s="56">
        <v>17</v>
      </c>
      <c r="J72" s="60">
        <v>-4.5494175019544993</v>
      </c>
      <c r="K72" s="60">
        <v>-9.7395078406490594</v>
      </c>
      <c r="L72" s="4">
        <v>17</v>
      </c>
      <c r="M72" s="4">
        <v>17</v>
      </c>
      <c r="N72" s="4">
        <f t="shared" si="24"/>
        <v>170</v>
      </c>
      <c r="O72" s="4"/>
      <c r="V72" s="4">
        <f t="shared" si="26"/>
        <v>0.34340659340656254</v>
      </c>
      <c r="AL72" s="5">
        <f t="shared" si="21"/>
        <v>8422.4599999999991</v>
      </c>
      <c r="AN72" s="64">
        <f t="shared" si="22"/>
        <v>10.479015681298119</v>
      </c>
      <c r="AQ72" s="61">
        <f t="shared" si="23"/>
        <v>8422.4599999999991</v>
      </c>
    </row>
    <row r="73" spans="1:46" s="34" customFormat="1">
      <c r="A73" s="95" t="s">
        <v>154</v>
      </c>
      <c r="B73" s="98"/>
      <c r="C73" s="34">
        <v>17.05</v>
      </c>
      <c r="D73" s="34">
        <v>0.1</v>
      </c>
      <c r="E73" s="7">
        <v>8421</v>
      </c>
      <c r="F73" s="7">
        <v>8421</v>
      </c>
      <c r="G73" s="8">
        <v>322</v>
      </c>
      <c r="H73" s="30">
        <f>$H$6</f>
        <v>-3.7</v>
      </c>
      <c r="I73" s="92"/>
      <c r="J73" s="60"/>
      <c r="K73" s="60"/>
      <c r="V73" s="4">
        <f t="shared" si="26"/>
        <v>0.34246575342486718</v>
      </c>
      <c r="AL73" s="7">
        <f t="shared" si="21"/>
        <v>8421</v>
      </c>
      <c r="AM73" s="7"/>
      <c r="AN73" s="93"/>
      <c r="AO73" s="30"/>
      <c r="AQ73" s="94">
        <f t="shared" si="23"/>
        <v>8421</v>
      </c>
    </row>
    <row r="74" spans="1:46">
      <c r="A74" s="59" t="s">
        <v>79</v>
      </c>
      <c r="B74" s="32"/>
      <c r="C74" s="4">
        <v>17.5</v>
      </c>
      <c r="E74" s="5">
        <f>-633.64*C74+19224</f>
        <v>8135.3000000000011</v>
      </c>
      <c r="I74" s="56">
        <v>17.5</v>
      </c>
      <c r="J74" s="60">
        <v>-4.3322580772678032</v>
      </c>
      <c r="K74" s="60">
        <v>-8.8871114559183706</v>
      </c>
      <c r="L74" s="4">
        <v>17.5</v>
      </c>
      <c r="M74" s="4">
        <v>17.5</v>
      </c>
      <c r="N74" s="4">
        <f t="shared" si="24"/>
        <v>175</v>
      </c>
      <c r="O74" s="4"/>
      <c r="V74" s="4">
        <f>10*(C74-C72)/(E72-E74)</f>
        <v>1.7411895807215607E-2</v>
      </c>
      <c r="AL74" s="5">
        <f t="shared" si="21"/>
        <v>8135.3000000000011</v>
      </c>
      <c r="AN74" s="64">
        <f t="shared" si="22"/>
        <v>8.7742229118367412</v>
      </c>
      <c r="AQ74" s="61">
        <f t="shared" si="23"/>
        <v>8135.3000000000011</v>
      </c>
    </row>
    <row r="75" spans="1:46">
      <c r="A75" s="59" t="s">
        <v>80</v>
      </c>
      <c r="B75" s="32"/>
      <c r="C75" s="4">
        <v>18</v>
      </c>
      <c r="E75" s="5">
        <f>-633.64*C75+19224</f>
        <v>7818.48</v>
      </c>
      <c r="I75" s="56">
        <v>18</v>
      </c>
      <c r="J75" s="60">
        <v>-4.4467605899303253</v>
      </c>
      <c r="K75" s="60">
        <v>-9.40000689984163</v>
      </c>
      <c r="L75" s="4">
        <v>18</v>
      </c>
      <c r="M75" s="4">
        <v>18</v>
      </c>
      <c r="N75" s="4">
        <f t="shared" si="24"/>
        <v>180</v>
      </c>
      <c r="O75" s="4"/>
      <c r="V75" s="4">
        <f t="shared" si="26"/>
        <v>1.5781831955053265E-2</v>
      </c>
      <c r="AL75" s="5">
        <f t="shared" si="21"/>
        <v>7818.48</v>
      </c>
      <c r="AN75" s="64">
        <f t="shared" si="22"/>
        <v>9.8000137996832599</v>
      </c>
      <c r="AQ75" s="61">
        <f t="shared" si="23"/>
        <v>7818.48</v>
      </c>
    </row>
    <row r="76" spans="1:46">
      <c r="A76" s="81" t="s">
        <v>81</v>
      </c>
      <c r="B76" s="32"/>
      <c r="C76" s="4">
        <v>18.5</v>
      </c>
      <c r="E76" s="5">
        <f>-633.64*C76+19224</f>
        <v>7501.66</v>
      </c>
      <c r="I76" s="56">
        <v>18.5</v>
      </c>
      <c r="J76" s="62">
        <v>-4.3876702271317782</v>
      </c>
      <c r="K76" s="62">
        <v>-9.6020102763916046</v>
      </c>
      <c r="L76" s="4">
        <v>18.5</v>
      </c>
      <c r="M76" s="4">
        <v>18.5</v>
      </c>
      <c r="N76" s="4">
        <f t="shared" si="24"/>
        <v>185</v>
      </c>
      <c r="O76" s="4"/>
      <c r="V76" s="4">
        <f t="shared" si="26"/>
        <v>1.5781831955053355E-2</v>
      </c>
      <c r="AL76" s="5">
        <f t="shared" si="21"/>
        <v>7501.66</v>
      </c>
      <c r="AN76" s="64">
        <f t="shared" si="22"/>
        <v>10.204020552783209</v>
      </c>
      <c r="AQ76" s="61">
        <f t="shared" si="23"/>
        <v>7501.66</v>
      </c>
    </row>
    <row r="77" spans="1:46">
      <c r="A77" s="81" t="s">
        <v>82</v>
      </c>
      <c r="B77" s="32"/>
      <c r="C77" s="4">
        <v>19</v>
      </c>
      <c r="E77" s="5">
        <f>-633.64*C77+19224</f>
        <v>7184.84</v>
      </c>
      <c r="I77" s="56">
        <v>19</v>
      </c>
      <c r="J77" s="62">
        <v>-4.2866400748272833</v>
      </c>
      <c r="K77" s="62">
        <v>-9.098045321494574</v>
      </c>
      <c r="L77" s="4">
        <v>19</v>
      </c>
      <c r="M77" s="4">
        <v>19</v>
      </c>
      <c r="N77" s="4">
        <f t="shared" si="24"/>
        <v>190</v>
      </c>
      <c r="O77" s="4"/>
      <c r="V77" s="4">
        <f t="shared" si="26"/>
        <v>1.5781831955053355E-2</v>
      </c>
      <c r="AL77" s="5">
        <f t="shared" si="21"/>
        <v>7184.84</v>
      </c>
      <c r="AN77" s="64">
        <f t="shared" si="22"/>
        <v>9.196090642989148</v>
      </c>
      <c r="AQ77" s="61">
        <f t="shared" si="23"/>
        <v>7184.84</v>
      </c>
    </row>
    <row r="78" spans="1:46">
      <c r="C78" s="4">
        <v>19.25</v>
      </c>
      <c r="D78" s="4">
        <v>0.75</v>
      </c>
      <c r="E78" s="7">
        <v>7027</v>
      </c>
      <c r="F78" s="7">
        <v>7027</v>
      </c>
      <c r="G78" s="8">
        <v>151</v>
      </c>
      <c r="H78" s="30">
        <f>$H$6</f>
        <v>-3.7</v>
      </c>
      <c r="J78" s="60">
        <f>(J77+J79)/2</f>
        <v>-4.3530460273129217</v>
      </c>
      <c r="K78" s="60">
        <f>(K77+K79)/2</f>
        <v>-9.2496666280530384</v>
      </c>
      <c r="L78" s="4">
        <v>19.25</v>
      </c>
      <c r="M78" s="4">
        <v>19.25</v>
      </c>
      <c r="N78" s="4">
        <f t="shared" si="24"/>
        <v>192.5</v>
      </c>
      <c r="O78" s="4"/>
      <c r="V78" s="4">
        <f t="shared" si="26"/>
        <v>1.5838824125696895E-2</v>
      </c>
      <c r="AL78" s="5">
        <f t="shared" si="21"/>
        <v>7027</v>
      </c>
      <c r="AM78" s="7">
        <v>7027</v>
      </c>
      <c r="AN78" s="64">
        <f t="shared" si="22"/>
        <v>9.4993332561060768</v>
      </c>
      <c r="AO78" s="30">
        <f>$AK$8</f>
        <v>0.5</v>
      </c>
      <c r="AQ78" s="61">
        <f t="shared" si="23"/>
        <v>7027</v>
      </c>
      <c r="AS78" s="82">
        <v>0.16023999999999999</v>
      </c>
      <c r="AT78" s="83">
        <v>1.281E-4</v>
      </c>
    </row>
    <row r="79" spans="1:46">
      <c r="A79" s="81" t="s">
        <v>83</v>
      </c>
      <c r="C79" s="4">
        <v>19.5</v>
      </c>
      <c r="E79" s="5">
        <f>-398.82*C79+14704</f>
        <v>6927.01</v>
      </c>
      <c r="I79" s="56">
        <v>19.5</v>
      </c>
      <c r="J79" s="62">
        <v>-4.4194519797985601</v>
      </c>
      <c r="K79" s="62">
        <v>-9.4012879346115028</v>
      </c>
      <c r="L79" s="4">
        <v>19.5</v>
      </c>
      <c r="M79" s="4">
        <v>19.5</v>
      </c>
      <c r="N79" s="4">
        <f t="shared" si="24"/>
        <v>195</v>
      </c>
      <c r="O79" s="4"/>
      <c r="V79" s="4">
        <f t="shared" si="26"/>
        <v>2.5002500250025057E-2</v>
      </c>
      <c r="AL79" s="5">
        <f t="shared" si="21"/>
        <v>6927.01</v>
      </c>
      <c r="AN79" s="64">
        <f t="shared" si="22"/>
        <v>9.8025758692230056</v>
      </c>
      <c r="AQ79" s="61">
        <f t="shared" si="23"/>
        <v>6927.01</v>
      </c>
    </row>
    <row r="80" spans="1:46">
      <c r="A80" s="81" t="s">
        <v>84</v>
      </c>
      <c r="C80" s="4">
        <v>19.8</v>
      </c>
      <c r="E80" s="5">
        <f>-398.82*C80+14704</f>
        <v>6807.3639999999996</v>
      </c>
      <c r="I80" s="56">
        <v>19.8</v>
      </c>
      <c r="J80" s="62">
        <v>-4.9362715673386441</v>
      </c>
      <c r="K80" s="62">
        <v>-9.0755431968645013</v>
      </c>
      <c r="L80" s="4">
        <v>19.8</v>
      </c>
      <c r="M80" s="4">
        <v>19.8</v>
      </c>
      <c r="N80" s="4">
        <f t="shared" si="24"/>
        <v>198</v>
      </c>
      <c r="O80" s="4"/>
      <c r="V80" s="4">
        <f t="shared" si="26"/>
        <v>2.507396820620824E-2</v>
      </c>
      <c r="AL80" s="5">
        <f t="shared" si="21"/>
        <v>6807.3639999999996</v>
      </c>
      <c r="AN80" s="64">
        <f t="shared" si="22"/>
        <v>9.1510863937290026</v>
      </c>
      <c r="AQ80" s="61">
        <f t="shared" si="23"/>
        <v>6807.3639999999996</v>
      </c>
    </row>
    <row r="81" spans="1:46">
      <c r="A81" s="69" t="s">
        <v>125</v>
      </c>
      <c r="B81" s="34"/>
      <c r="C81" s="34">
        <v>20</v>
      </c>
      <c r="E81" s="5">
        <f>-398.82*C81+14704</f>
        <v>6727.6</v>
      </c>
      <c r="J81" s="62">
        <v>-4.9362715673386441</v>
      </c>
      <c r="K81" s="62">
        <v>-9.0755431968645013</v>
      </c>
      <c r="O81" s="4"/>
      <c r="V81" s="4">
        <f t="shared" si="26"/>
        <v>2.5073968206208472E-2</v>
      </c>
      <c r="AL81" s="5">
        <f t="shared" si="21"/>
        <v>6727.6</v>
      </c>
      <c r="AN81" s="64">
        <f t="shared" si="22"/>
        <v>9.1510863937290026</v>
      </c>
      <c r="AQ81" s="61">
        <f t="shared" si="23"/>
        <v>6727.6</v>
      </c>
    </row>
    <row r="82" spans="1:46">
      <c r="A82" s="70"/>
      <c r="B82" s="41"/>
      <c r="C82" s="41"/>
      <c r="D82" s="41"/>
      <c r="E82" s="42"/>
      <c r="F82" s="42"/>
      <c r="G82" s="43"/>
      <c r="H82" s="44"/>
      <c r="I82" s="73"/>
      <c r="J82" s="74"/>
      <c r="K82" s="74"/>
      <c r="L82" s="41"/>
      <c r="M82" s="41"/>
      <c r="N82" s="41"/>
      <c r="O82" s="41"/>
      <c r="P82" s="41"/>
      <c r="Q82" s="41"/>
      <c r="R82" s="41"/>
      <c r="S82" s="41"/>
      <c r="T82" s="41"/>
      <c r="AL82" s="5"/>
      <c r="AM82" s="42"/>
      <c r="AN82" s="79"/>
      <c r="AO82" s="44"/>
      <c r="AQ82" s="61"/>
    </row>
    <row r="83" spans="1:46">
      <c r="A83" s="69" t="s">
        <v>125</v>
      </c>
      <c r="B83" s="34"/>
      <c r="C83" s="34">
        <v>20</v>
      </c>
      <c r="E83" s="5">
        <f t="shared" ref="E83:E88" si="27">-398.82*C83+14704</f>
        <v>6727.6</v>
      </c>
      <c r="J83" s="62">
        <v>-4.3790304224258207</v>
      </c>
      <c r="K83" s="62">
        <v>-8.5994921973832881</v>
      </c>
      <c r="O83" s="4"/>
      <c r="AL83" s="5">
        <f t="shared" ref="AL83:AL88" si="28">E83</f>
        <v>6727.6</v>
      </c>
      <c r="AN83" s="64">
        <f>$AK$2-(($AK$3+K83)/$AK$4)</f>
        <v>8.1989843947665761</v>
      </c>
      <c r="AQ83" s="61">
        <f t="shared" ref="AQ83:AQ88" si="29">E83</f>
        <v>6727.6</v>
      </c>
    </row>
    <row r="84" spans="1:46">
      <c r="A84" s="81" t="s">
        <v>85</v>
      </c>
      <c r="C84" s="4">
        <v>20.5</v>
      </c>
      <c r="E84" s="5">
        <f t="shared" si="27"/>
        <v>6528.1900000000005</v>
      </c>
      <c r="I84" s="56">
        <v>20.5</v>
      </c>
      <c r="J84" s="62">
        <v>-4.3790304224258207</v>
      </c>
      <c r="K84" s="62">
        <v>-8.5994921973832881</v>
      </c>
      <c r="L84" s="4">
        <v>20.5</v>
      </c>
      <c r="M84" s="4">
        <v>20.5</v>
      </c>
      <c r="N84" s="4">
        <f>M84*10</f>
        <v>205</v>
      </c>
      <c r="O84" s="4"/>
      <c r="V84" s="4">
        <f>10*(C84-C83)/(E83-E84)</f>
        <v>2.5073968206208334E-2</v>
      </c>
      <c r="AL84" s="5">
        <f t="shared" si="28"/>
        <v>6528.1900000000005</v>
      </c>
      <c r="AN84" s="64">
        <f>$AK$2-(($AK$3+K84)/$AK$4)</f>
        <v>8.1989843947665761</v>
      </c>
      <c r="AQ84" s="61">
        <f t="shared" si="29"/>
        <v>6528.1900000000005</v>
      </c>
    </row>
    <row r="85" spans="1:46">
      <c r="A85" s="81" t="s">
        <v>86</v>
      </c>
      <c r="C85" s="4">
        <v>21</v>
      </c>
      <c r="E85" s="5">
        <f t="shared" si="27"/>
        <v>6328.7800000000007</v>
      </c>
      <c r="I85" s="56">
        <v>21</v>
      </c>
      <c r="J85" s="62">
        <v>-4.3719924738270048</v>
      </c>
      <c r="K85" s="62">
        <v>-9.0199267854597274</v>
      </c>
      <c r="L85" s="4">
        <v>21</v>
      </c>
      <c r="M85" s="4">
        <v>21</v>
      </c>
      <c r="N85" s="4">
        <f>M85*10</f>
        <v>210</v>
      </c>
      <c r="O85" s="4"/>
      <c r="V85" s="4">
        <f>10*(C85-C84)/(E84-E85)</f>
        <v>2.5073968206208334E-2</v>
      </c>
      <c r="AL85" s="5">
        <f t="shared" si="28"/>
        <v>6328.7800000000007</v>
      </c>
      <c r="AN85" s="64">
        <f>$AK$2-(($AK$3+K85)/$AK$4)</f>
        <v>9.0398535709194547</v>
      </c>
      <c r="AQ85" s="61">
        <f t="shared" si="29"/>
        <v>6328.7800000000007</v>
      </c>
    </row>
    <row r="86" spans="1:46">
      <c r="A86" s="81" t="s">
        <v>87</v>
      </c>
      <c r="C86" s="4">
        <v>21.5</v>
      </c>
      <c r="E86" s="5">
        <f t="shared" si="27"/>
        <v>6129.3700000000008</v>
      </c>
      <c r="I86" s="56">
        <v>21.5</v>
      </c>
      <c r="J86" s="62">
        <v>-4.287640348989191</v>
      </c>
      <c r="K86" s="62">
        <v>-8.7934106418698548</v>
      </c>
      <c r="L86" s="4">
        <v>21.5</v>
      </c>
      <c r="M86" s="4">
        <v>21.5</v>
      </c>
      <c r="N86" s="4">
        <f>M86*10</f>
        <v>215</v>
      </c>
      <c r="O86" s="4"/>
      <c r="V86" s="4">
        <f>10*(C86-C85)/(E85-E86)</f>
        <v>2.5073968206208334E-2</v>
      </c>
      <c r="AL86" s="5">
        <f t="shared" si="28"/>
        <v>6129.3700000000008</v>
      </c>
      <c r="AN86" s="64">
        <f>$AK$2-(($AK$3+K86)/$AK$4)</f>
        <v>8.5868212837397095</v>
      </c>
      <c r="AQ86" s="61">
        <f t="shared" si="29"/>
        <v>6129.3700000000008</v>
      </c>
    </row>
    <row r="87" spans="1:46">
      <c r="A87" s="81" t="s">
        <v>88</v>
      </c>
      <c r="C87" s="4">
        <v>21.85</v>
      </c>
      <c r="E87" s="5">
        <f t="shared" si="27"/>
        <v>5989.7829999999994</v>
      </c>
      <c r="I87" s="56">
        <v>21.85</v>
      </c>
      <c r="J87" s="62">
        <v>-4.5605330101830059</v>
      </c>
      <c r="K87" s="62">
        <v>-8.995163159047193</v>
      </c>
      <c r="L87" s="4">
        <v>21.85</v>
      </c>
      <c r="M87" s="4">
        <v>21.85</v>
      </c>
      <c r="N87" s="4">
        <f>M87*10</f>
        <v>218.5</v>
      </c>
      <c r="O87" s="4"/>
      <c r="V87" s="4">
        <f>10*(C87-C86)/(E86-E87)</f>
        <v>2.5073968206208174E-2</v>
      </c>
      <c r="AL87" s="5">
        <f t="shared" si="28"/>
        <v>5989.7829999999994</v>
      </c>
      <c r="AN87" s="64">
        <f>$AK$2-(($AK$3+K87)/$AK$4)</f>
        <v>8.990326318094386</v>
      </c>
      <c r="AQ87" s="61">
        <f t="shared" si="29"/>
        <v>5989.7829999999994</v>
      </c>
    </row>
    <row r="88" spans="1:46">
      <c r="A88" s="69" t="s">
        <v>148</v>
      </c>
      <c r="C88" s="4">
        <v>21.9</v>
      </c>
      <c r="E88" s="5">
        <f t="shared" si="27"/>
        <v>5969.8420000000006</v>
      </c>
      <c r="J88" s="62">
        <v>-4.5605330101830059</v>
      </c>
      <c r="K88" s="62">
        <v>-8.995163159047193</v>
      </c>
      <c r="O88" s="4"/>
      <c r="V88" s="4">
        <f>10*(C88-C87)/(E87-E88)</f>
        <v>2.5073968206208278E-2</v>
      </c>
      <c r="AL88" s="5">
        <f t="shared" si="28"/>
        <v>5969.8420000000006</v>
      </c>
      <c r="AN88" s="64"/>
      <c r="AQ88" s="61">
        <f t="shared" si="29"/>
        <v>5969.8420000000006</v>
      </c>
    </row>
    <row r="89" spans="1:46" s="41" customFormat="1">
      <c r="A89" s="84"/>
      <c r="F89" s="42"/>
      <c r="G89" s="43"/>
      <c r="H89" s="44"/>
      <c r="I89" s="73"/>
      <c r="J89" s="85"/>
      <c r="K89" s="85"/>
      <c r="V89" s="4"/>
      <c r="AL89" s="5"/>
      <c r="AM89" s="42"/>
      <c r="AN89" s="75"/>
      <c r="AO89" s="44"/>
      <c r="AQ89" s="61"/>
    </row>
    <row r="90" spans="1:46">
      <c r="A90" s="69" t="s">
        <v>148</v>
      </c>
      <c r="C90" s="4">
        <v>21.9</v>
      </c>
      <c r="E90" s="5">
        <f>-398.82*C90+14704</f>
        <v>5969.8420000000006</v>
      </c>
      <c r="J90" s="62">
        <v>-4.4819449788911223</v>
      </c>
      <c r="K90" s="62">
        <v>-9.2425131759523822</v>
      </c>
      <c r="O90" s="4"/>
      <c r="AL90" s="5">
        <f>E90</f>
        <v>5969.8420000000006</v>
      </c>
      <c r="AN90" s="64"/>
      <c r="AQ90" s="61">
        <f>E90</f>
        <v>5969.8420000000006</v>
      </c>
    </row>
    <row r="91" spans="1:46">
      <c r="A91" s="81" t="s">
        <v>89</v>
      </c>
      <c r="C91" s="4">
        <v>22.05</v>
      </c>
      <c r="E91" s="5">
        <f>-398.82*C91+14704</f>
        <v>5910.0190000000002</v>
      </c>
      <c r="I91" s="56">
        <v>22.05</v>
      </c>
      <c r="J91" s="62">
        <v>-4.4819449788911223</v>
      </c>
      <c r="K91" s="62">
        <v>-9.2425131759523822</v>
      </c>
      <c r="L91" s="4">
        <v>22.05</v>
      </c>
      <c r="M91" s="4">
        <v>22.05</v>
      </c>
      <c r="N91" s="4">
        <f>M91*10</f>
        <v>220.5</v>
      </c>
      <c r="O91" s="4"/>
      <c r="V91" s="4">
        <f>10*(C91-C90)/(E90-E91)</f>
        <v>2.5073968206208538E-2</v>
      </c>
      <c r="AL91" s="5">
        <f>E91</f>
        <v>5910.0190000000002</v>
      </c>
      <c r="AN91" s="64">
        <f>$AK$2-(($AK$3+K91)/$AK$4)</f>
        <v>9.4850263519047644</v>
      </c>
      <c r="AQ91" s="61">
        <f>E91</f>
        <v>5910.0190000000002</v>
      </c>
    </row>
    <row r="92" spans="1:46">
      <c r="A92" s="81" t="s">
        <v>90</v>
      </c>
      <c r="C92" s="4">
        <v>22.65</v>
      </c>
      <c r="D92" s="4">
        <v>0.35</v>
      </c>
      <c r="E92" s="7">
        <v>5671</v>
      </c>
      <c r="F92" s="7">
        <v>5671</v>
      </c>
      <c r="G92" s="8">
        <v>263</v>
      </c>
      <c r="H92" s="30">
        <f>$H$6</f>
        <v>-3.7</v>
      </c>
      <c r="I92" s="56">
        <v>22.5</v>
      </c>
      <c r="J92" s="62">
        <v>-4.4684276317588187</v>
      </c>
      <c r="K92" s="62">
        <v>-9.2541155244258331</v>
      </c>
      <c r="L92" s="4">
        <v>22.65</v>
      </c>
      <c r="M92" s="4">
        <v>22.65</v>
      </c>
      <c r="N92" s="4">
        <f>M92*10</f>
        <v>226.5</v>
      </c>
      <c r="O92" s="4"/>
      <c r="V92" s="4">
        <f>10*(C92-C91)/(E91-E92)</f>
        <v>2.5102606905727045E-2</v>
      </c>
      <c r="AL92" s="5">
        <f>E92</f>
        <v>5671</v>
      </c>
      <c r="AM92" s="7">
        <v>5671</v>
      </c>
      <c r="AN92" s="64">
        <f>$AK$2-(($AK$3+K92)/$AK$4)</f>
        <v>9.5082310488516661</v>
      </c>
      <c r="AO92" s="30">
        <f>$AK$8</f>
        <v>0.5</v>
      </c>
      <c r="AQ92" s="61">
        <f>E92</f>
        <v>5671</v>
      </c>
      <c r="AS92" s="86">
        <v>0.1770939</v>
      </c>
      <c r="AT92" s="86">
        <v>9.1270000000000001E-4</v>
      </c>
    </row>
    <row r="93" spans="1:46">
      <c r="A93" s="81" t="s">
        <v>91</v>
      </c>
      <c r="C93" s="4">
        <v>23</v>
      </c>
      <c r="E93" s="5">
        <f>-398.82*C93+14704</f>
        <v>5531.1399999999994</v>
      </c>
      <c r="I93" s="56">
        <v>23</v>
      </c>
      <c r="J93" s="62">
        <v>-4.2879983833655935</v>
      </c>
      <c r="K93" s="62">
        <v>-9.7824612317257813</v>
      </c>
      <c r="L93" s="4">
        <v>23</v>
      </c>
      <c r="M93" s="4">
        <v>23</v>
      </c>
      <c r="N93" s="4">
        <f>M93*10</f>
        <v>230</v>
      </c>
      <c r="O93" s="4"/>
      <c r="V93" s="4">
        <f>10*(C93-C92)/(E92-E93)</f>
        <v>2.5025025025025023E-2</v>
      </c>
      <c r="AL93" s="5">
        <f>E93</f>
        <v>5531.1399999999994</v>
      </c>
      <c r="AN93" s="64">
        <f>$AK$2-(($AK$3+K93)/$AK$4)</f>
        <v>10.564922463451563</v>
      </c>
      <c r="AQ93" s="61">
        <f>E93</f>
        <v>5531.1399999999994</v>
      </c>
    </row>
    <row r="94" spans="1:46">
      <c r="A94" s="81" t="s">
        <v>92</v>
      </c>
      <c r="C94" s="4">
        <v>23.3</v>
      </c>
      <c r="E94" s="5">
        <f>-398.82*C94+14704</f>
        <v>5411.4940000000006</v>
      </c>
      <c r="I94" s="56">
        <v>23.3</v>
      </c>
      <c r="J94" s="62">
        <v>-4.6281792260092685</v>
      </c>
      <c r="K94" s="62">
        <v>-10.045454240079637</v>
      </c>
      <c r="L94" s="4">
        <v>23.3</v>
      </c>
      <c r="M94" s="4">
        <v>23.3</v>
      </c>
      <c r="N94" s="4">
        <f>M94*10</f>
        <v>233</v>
      </c>
      <c r="O94" s="4"/>
      <c r="V94" s="4">
        <f>10*(C94-C93)/(E93-E94)</f>
        <v>2.5073968206208622E-2</v>
      </c>
      <c r="AL94" s="5">
        <f>E94</f>
        <v>5411.4940000000006</v>
      </c>
      <c r="AN94" s="64">
        <f>$AK$2-(($AK$3+K94)/$AK$4)</f>
        <v>11.090908480159275</v>
      </c>
      <c r="AQ94" s="61">
        <f>E94</f>
        <v>5411.4940000000006</v>
      </c>
    </row>
    <row r="95" spans="1:46">
      <c r="E95" s="87">
        <f>233/(E2-E94)</f>
        <v>2.2161969565623496E-2</v>
      </c>
      <c r="J95" s="62"/>
      <c r="O95" s="4"/>
    </row>
    <row r="96" spans="1:46" ht="40.200000000000003" thickBot="1">
      <c r="A96" s="89" t="s">
        <v>93</v>
      </c>
      <c r="H96" s="30" t="s">
        <v>127</v>
      </c>
      <c r="I96" s="56" t="s">
        <v>128</v>
      </c>
      <c r="J96" s="53" t="s">
        <v>129</v>
      </c>
      <c r="K96" s="54" t="s">
        <v>130</v>
      </c>
      <c r="O96" s="4"/>
      <c r="AO96" s="30"/>
    </row>
    <row r="97" spans="1:41">
      <c r="A97" s="81" t="s">
        <v>94</v>
      </c>
      <c r="H97" s="56" t="s">
        <v>8</v>
      </c>
      <c r="I97" s="56">
        <v>0.95</v>
      </c>
      <c r="J97" s="62">
        <v>-4.1362243924478612</v>
      </c>
      <c r="K97" s="62">
        <v>-6.4658492317837162</v>
      </c>
      <c r="O97" s="4"/>
      <c r="AO97" s="56"/>
    </row>
    <row r="98" spans="1:41">
      <c r="A98" s="81" t="s">
        <v>95</v>
      </c>
      <c r="E98" s="7"/>
      <c r="F98" s="7"/>
      <c r="G98" s="29"/>
      <c r="H98" s="56" t="s">
        <v>7</v>
      </c>
      <c r="I98" s="56">
        <v>0.45</v>
      </c>
      <c r="J98" s="62">
        <v>-3.9662488449892663</v>
      </c>
      <c r="K98" s="62">
        <v>-6.0597533570492983</v>
      </c>
      <c r="O98" s="4"/>
      <c r="AM98" s="7"/>
      <c r="AO98" s="56"/>
    </row>
    <row r="99" spans="1:41">
      <c r="A99" s="81" t="s">
        <v>96</v>
      </c>
      <c r="G99" s="30"/>
      <c r="H99" s="56">
        <v>3</v>
      </c>
      <c r="I99" s="56">
        <v>0</v>
      </c>
      <c r="J99" s="60">
        <v>-4.0002871297537137</v>
      </c>
      <c r="K99" s="60">
        <v>-6.190226090687049</v>
      </c>
      <c r="O99" s="4"/>
      <c r="AO99" s="56"/>
    </row>
    <row r="100" spans="1:41">
      <c r="A100" s="81" t="s">
        <v>97</v>
      </c>
      <c r="G100" s="29"/>
      <c r="H100" s="56" t="s">
        <v>9</v>
      </c>
      <c r="I100" s="56">
        <v>-0.5</v>
      </c>
      <c r="J100" s="62">
        <v>-3.9151634064018292</v>
      </c>
      <c r="K100" s="62">
        <v>-5.9644705531239843</v>
      </c>
      <c r="O100" s="4"/>
      <c r="AO100" s="56"/>
    </row>
    <row r="101" spans="1:41">
      <c r="G101" s="29"/>
      <c r="H101" s="56" t="s">
        <v>10</v>
      </c>
      <c r="I101" s="56">
        <v>-0.95</v>
      </c>
      <c r="J101" s="62">
        <v>-4.0915175439878952</v>
      </c>
      <c r="K101" s="62">
        <v>-5.9947182218071129</v>
      </c>
      <c r="O101" s="4"/>
      <c r="AO101" s="56"/>
    </row>
    <row r="102" spans="1:41" ht="40.200000000000003" thickBot="1">
      <c r="A102" s="81" t="s">
        <v>98</v>
      </c>
      <c r="G102" s="29"/>
      <c r="H102" s="57"/>
      <c r="I102" s="56" t="s">
        <v>128</v>
      </c>
      <c r="J102" s="53" t="s">
        <v>131</v>
      </c>
      <c r="K102" s="54" t="s">
        <v>132</v>
      </c>
      <c r="O102" s="4"/>
      <c r="AO102" s="57"/>
    </row>
    <row r="103" spans="1:41">
      <c r="A103" s="81" t="s">
        <v>99</v>
      </c>
      <c r="G103" s="29"/>
      <c r="H103" s="56" t="s">
        <v>13</v>
      </c>
      <c r="I103" s="56">
        <v>1.1499999999999999</v>
      </c>
      <c r="J103" s="62">
        <v>-3.8933705280269733</v>
      </c>
      <c r="K103" s="62">
        <v>-9.2621963189980896</v>
      </c>
      <c r="O103" s="4"/>
      <c r="AO103" s="56"/>
    </row>
    <row r="104" spans="1:41">
      <c r="A104" s="81" t="s">
        <v>100</v>
      </c>
      <c r="G104" s="29"/>
      <c r="H104" s="56" t="s">
        <v>12</v>
      </c>
      <c r="I104" s="56">
        <v>0.8</v>
      </c>
      <c r="J104" s="62">
        <v>-4.1401786421049769</v>
      </c>
      <c r="K104" s="62">
        <v>-9.3733886439790108</v>
      </c>
      <c r="O104" s="4"/>
      <c r="AO104" s="56"/>
    </row>
    <row r="105" spans="1:41">
      <c r="A105" s="81" t="s">
        <v>101</v>
      </c>
      <c r="G105" s="29"/>
      <c r="H105" s="56" t="s">
        <v>11</v>
      </c>
      <c r="I105" s="56">
        <v>0.4</v>
      </c>
      <c r="J105" s="62">
        <v>-3.8445219053126207</v>
      </c>
      <c r="K105" s="62">
        <v>-8.8940848882283916</v>
      </c>
      <c r="O105" s="4"/>
      <c r="AO105" s="56"/>
    </row>
    <row r="106" spans="1:41">
      <c r="A106" s="81" t="s">
        <v>102</v>
      </c>
      <c r="G106" s="29"/>
      <c r="H106" s="56">
        <v>7</v>
      </c>
      <c r="I106" s="56">
        <v>0</v>
      </c>
      <c r="J106" s="60">
        <v>-4.0153185698905212</v>
      </c>
      <c r="K106" s="60">
        <v>-8.9999420812652122</v>
      </c>
      <c r="O106" s="4"/>
      <c r="AO106" s="56"/>
    </row>
    <row r="107" spans="1:41">
      <c r="A107" s="81" t="s">
        <v>103</v>
      </c>
      <c r="G107" s="29"/>
      <c r="H107" s="56" t="s">
        <v>14</v>
      </c>
      <c r="I107" s="56">
        <v>-0.5</v>
      </c>
      <c r="J107" s="62">
        <v>-3.9532656656860095</v>
      </c>
      <c r="K107" s="62">
        <v>-9.4825168273521587</v>
      </c>
      <c r="O107" s="4"/>
      <c r="AO107" s="56"/>
    </row>
    <row r="108" spans="1:41">
      <c r="G108" s="29"/>
      <c r="H108" s="56" t="s">
        <v>15</v>
      </c>
      <c r="I108" s="56">
        <v>-0.9</v>
      </c>
      <c r="J108" s="62">
        <v>-3.927841941751165</v>
      </c>
      <c r="K108" s="62">
        <v>-9.5450114724759185</v>
      </c>
      <c r="O108" s="4"/>
      <c r="AO108" s="56"/>
    </row>
    <row r="109" spans="1:41">
      <c r="A109" s="81" t="s">
        <v>104</v>
      </c>
      <c r="G109" s="29"/>
      <c r="H109" s="56" t="s">
        <v>16</v>
      </c>
      <c r="I109" s="56">
        <v>-1.35</v>
      </c>
      <c r="J109" s="62">
        <v>-3.8775287122336599</v>
      </c>
      <c r="K109" s="62">
        <v>-9.307518746926128</v>
      </c>
      <c r="O109" s="4"/>
      <c r="AO109" s="56"/>
    </row>
    <row r="110" spans="1:41" ht="40.200000000000003" thickBot="1">
      <c r="A110" s="81" t="s">
        <v>105</v>
      </c>
      <c r="G110" s="29"/>
      <c r="H110" s="57"/>
      <c r="J110" s="53" t="s">
        <v>133</v>
      </c>
      <c r="K110" s="54" t="s">
        <v>134</v>
      </c>
      <c r="O110" s="4"/>
      <c r="AO110" s="57"/>
    </row>
    <row r="111" spans="1:41">
      <c r="A111" s="81" t="s">
        <v>106</v>
      </c>
      <c r="G111" s="29"/>
      <c r="H111" s="56" t="s">
        <v>19</v>
      </c>
      <c r="I111" s="56">
        <v>0.8</v>
      </c>
      <c r="J111" s="62">
        <v>-4.8949357243953511</v>
      </c>
      <c r="K111" s="62">
        <v>-9.8304406374066282</v>
      </c>
      <c r="O111" s="4"/>
      <c r="AO111" s="56"/>
    </row>
    <row r="112" spans="1:41">
      <c r="A112" s="81" t="s">
        <v>107</v>
      </c>
      <c r="G112" s="29"/>
      <c r="H112" s="56" t="s">
        <v>18</v>
      </c>
      <c r="I112" s="56">
        <v>0.6</v>
      </c>
      <c r="J112" s="62">
        <v>-4.6480198877974344</v>
      </c>
      <c r="K112" s="62">
        <v>-9.5106462435876491</v>
      </c>
      <c r="O112" s="4"/>
      <c r="AO112" s="56"/>
    </row>
    <row r="113" spans="1:41">
      <c r="A113" s="81" t="s">
        <v>108</v>
      </c>
      <c r="G113" s="29"/>
      <c r="H113" s="56" t="s">
        <v>17</v>
      </c>
      <c r="I113" s="56">
        <v>0.3</v>
      </c>
      <c r="J113" s="62">
        <v>-4.5352104887215487</v>
      </c>
      <c r="K113" s="62">
        <v>-9.4432279647675301</v>
      </c>
      <c r="O113" s="4"/>
      <c r="AO113" s="56"/>
    </row>
    <row r="114" spans="1:41">
      <c r="A114" s="81" t="s">
        <v>109</v>
      </c>
      <c r="G114" s="29"/>
      <c r="H114" s="56">
        <v>16</v>
      </c>
      <c r="I114" s="56">
        <v>0</v>
      </c>
      <c r="J114" s="60">
        <v>-4.7132384021613616</v>
      </c>
      <c r="K114" s="60">
        <v>-9.7014189152907075</v>
      </c>
      <c r="O114" s="4"/>
      <c r="AO114" s="56"/>
    </row>
    <row r="115" spans="1:41">
      <c r="G115" s="29"/>
      <c r="H115" s="56" t="s">
        <v>20</v>
      </c>
      <c r="I115" s="56">
        <v>-0.35</v>
      </c>
      <c r="J115" s="62">
        <v>-4.7749174473731033</v>
      </c>
      <c r="K115" s="62">
        <v>-9.829410172209931</v>
      </c>
      <c r="O115" s="4"/>
      <c r="AO115" s="56"/>
    </row>
    <row r="116" spans="1:41">
      <c r="G116" s="29"/>
      <c r="H116" s="56" t="s">
        <v>21</v>
      </c>
      <c r="I116" s="56">
        <v>-0.7</v>
      </c>
      <c r="J116" s="62">
        <v>-4.6936865260497793</v>
      </c>
      <c r="K116" s="62">
        <v>-9.5963451703823601</v>
      </c>
      <c r="O116" s="4"/>
      <c r="AO116" s="56"/>
    </row>
    <row r="117" spans="1:41">
      <c r="G117" s="29"/>
      <c r="H117" s="56" t="s">
        <v>22</v>
      </c>
      <c r="I117" s="56">
        <v>-1.1000000000000001</v>
      </c>
      <c r="J117" s="62">
        <v>-4.7644836778971751</v>
      </c>
      <c r="K117" s="62">
        <v>-9.7369402965878997</v>
      </c>
      <c r="O117" s="4"/>
      <c r="AO117" s="56"/>
    </row>
    <row r="118" spans="1:41">
      <c r="G118" s="29"/>
      <c r="I118" s="57"/>
      <c r="J118" s="90"/>
      <c r="K118" s="90"/>
      <c r="O118" s="4"/>
    </row>
    <row r="119" spans="1:41">
      <c r="G119" s="29"/>
      <c r="O119" s="4"/>
    </row>
    <row r="120" spans="1:41">
      <c r="O120" s="4"/>
    </row>
    <row r="121" spans="1:41">
      <c r="O121" s="4"/>
    </row>
    <row r="122" spans="1:41">
      <c r="O122" s="4"/>
    </row>
    <row r="123" spans="1:41">
      <c r="O123" s="4"/>
    </row>
    <row r="124" spans="1:41">
      <c r="O124" s="4"/>
    </row>
    <row r="125" spans="1:41">
      <c r="O125" s="4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workbookViewId="0">
      <selection activeCell="E71" sqref="E71:G71"/>
    </sheetView>
  </sheetViews>
  <sheetFormatPr baseColWidth="10" defaultColWidth="11.44140625" defaultRowHeight="13.2"/>
  <cols>
    <col min="1" max="1" width="11.44140625" style="26"/>
    <col min="2" max="2" width="13.88671875" style="4" customWidth="1"/>
    <col min="3" max="3" width="12.88671875" style="4" bestFit="1" customWidth="1"/>
    <col min="4" max="4" width="12.88671875" style="4" customWidth="1"/>
    <col min="5" max="5" width="21.5546875" style="5" bestFit="1" customWidth="1"/>
    <col min="6" max="6" width="12.5546875" style="5" customWidth="1"/>
    <col min="7" max="7" width="8" style="6" customWidth="1"/>
    <col min="8" max="8" width="8" style="29" customWidth="1"/>
    <col min="9" max="9" width="10.88671875" style="15" customWidth="1"/>
    <col min="10" max="10" width="11.5546875" customWidth="1"/>
    <col min="11" max="11" width="10.88671875" style="20" customWidth="1"/>
    <col min="12" max="13" width="12.88671875" style="4" bestFit="1" customWidth="1"/>
    <col min="14" max="14" width="13.109375" style="4" customWidth="1"/>
    <col min="15" max="15" width="10.5546875" style="4" customWidth="1"/>
    <col min="16" max="16" width="8.88671875" style="4" customWidth="1"/>
    <col min="17" max="17" width="9" style="4" customWidth="1"/>
    <col min="18" max="16384" width="11.44140625" style="4"/>
  </cols>
  <sheetData>
    <row r="1" spans="1:20" s="1" customFormat="1" ht="27" thickBot="1">
      <c r="A1" s="23" t="s">
        <v>110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3</v>
      </c>
      <c r="G1" s="2" t="s">
        <v>4</v>
      </c>
      <c r="H1" s="28" t="s">
        <v>111</v>
      </c>
      <c r="I1" s="14" t="s">
        <v>6</v>
      </c>
      <c r="J1" s="17" t="s">
        <v>120</v>
      </c>
      <c r="K1" s="21" t="s">
        <v>121</v>
      </c>
      <c r="L1" s="1" t="s">
        <v>5</v>
      </c>
      <c r="M1" s="1" t="s">
        <v>1</v>
      </c>
      <c r="N1" s="1" t="s">
        <v>112</v>
      </c>
      <c r="O1" s="1" t="s">
        <v>115</v>
      </c>
      <c r="P1" s="1" t="s">
        <v>116</v>
      </c>
      <c r="Q1" s="1" t="s">
        <v>117</v>
      </c>
      <c r="R1" s="1" t="s">
        <v>118</v>
      </c>
      <c r="S1" s="1" t="s">
        <v>114</v>
      </c>
      <c r="T1" s="1" t="s">
        <v>114</v>
      </c>
    </row>
    <row r="2" spans="1:20">
      <c r="A2" s="24" t="s">
        <v>23</v>
      </c>
      <c r="C2" s="4">
        <v>0</v>
      </c>
      <c r="E2" s="5">
        <f>-645.21*C2+15925</f>
        <v>15925</v>
      </c>
      <c r="I2" s="15">
        <v>0</v>
      </c>
      <c r="J2" s="18">
        <v>-4.1634484968751018</v>
      </c>
      <c r="K2" s="18">
        <v>-5.0498916403804701</v>
      </c>
      <c r="L2" s="4">
        <v>0</v>
      </c>
      <c r="M2" s="4">
        <v>0</v>
      </c>
      <c r="O2" s="4">
        <v>10200</v>
      </c>
      <c r="P2" s="4">
        <v>9400</v>
      </c>
      <c r="Q2" s="4">
        <v>7000</v>
      </c>
      <c r="R2" s="4">
        <v>6460</v>
      </c>
      <c r="S2" s="4">
        <v>-4</v>
      </c>
      <c r="T2" s="4">
        <v>0</v>
      </c>
    </row>
    <row r="3" spans="1:20">
      <c r="A3" s="24" t="s">
        <v>24</v>
      </c>
      <c r="C3" s="4">
        <v>0.2</v>
      </c>
      <c r="E3" s="5">
        <f>-645.21*C3+15925</f>
        <v>15795.958000000001</v>
      </c>
      <c r="I3" s="15">
        <v>0.2</v>
      </c>
      <c r="J3" s="18">
        <v>-4.2712912398563656</v>
      </c>
      <c r="K3" s="18">
        <v>-5.3417450330428853</v>
      </c>
      <c r="L3" s="4">
        <v>0.2</v>
      </c>
      <c r="M3" s="4">
        <v>0.2</v>
      </c>
      <c r="O3" s="4">
        <v>10200</v>
      </c>
      <c r="P3" s="4">
        <v>9400</v>
      </c>
      <c r="Q3" s="4">
        <v>7000</v>
      </c>
      <c r="R3" s="4">
        <v>6460</v>
      </c>
      <c r="S3" s="4">
        <f t="shared" ref="S3:S13" si="0">S2-1</f>
        <v>-5</v>
      </c>
      <c r="T3" s="4">
        <f t="shared" ref="T3:T13" si="1">T2+2</f>
        <v>2</v>
      </c>
    </row>
    <row r="4" spans="1:20">
      <c r="A4" s="24" t="s">
        <v>25</v>
      </c>
      <c r="C4" s="4">
        <v>0.5</v>
      </c>
      <c r="E4" s="5">
        <f>-645.21*C4+15925</f>
        <v>15602.395</v>
      </c>
      <c r="I4" s="15">
        <v>0.5</v>
      </c>
      <c r="J4" s="18">
        <v>-4.2130979837322471</v>
      </c>
      <c r="K4" s="18">
        <v>-5.25391644427964</v>
      </c>
      <c r="L4" s="4">
        <v>0.5</v>
      </c>
      <c r="M4" s="4">
        <v>0.5</v>
      </c>
      <c r="O4" s="4">
        <v>10200</v>
      </c>
      <c r="P4" s="4">
        <v>9400</v>
      </c>
      <c r="Q4" s="4">
        <v>7000</v>
      </c>
      <c r="R4" s="4">
        <v>6460</v>
      </c>
      <c r="S4" s="4">
        <f t="shared" si="0"/>
        <v>-6</v>
      </c>
      <c r="T4" s="4">
        <f t="shared" si="1"/>
        <v>4</v>
      </c>
    </row>
    <row r="5" spans="1:20">
      <c r="A5" s="24" t="s">
        <v>26</v>
      </c>
      <c r="C5" s="4">
        <v>0.8</v>
      </c>
      <c r="E5" s="5">
        <f>-645.21*C5+15925</f>
        <v>15408.832</v>
      </c>
      <c r="I5" s="15">
        <v>0.8</v>
      </c>
      <c r="J5" s="18">
        <v>-4.3254400398073525</v>
      </c>
      <c r="K5" s="18">
        <v>-5.1697787072571613</v>
      </c>
      <c r="L5" s="4">
        <v>0.8</v>
      </c>
      <c r="M5" s="4">
        <v>0.8</v>
      </c>
      <c r="O5" s="4">
        <v>10200</v>
      </c>
      <c r="P5" s="4">
        <v>9400</v>
      </c>
      <c r="Q5" s="4">
        <v>7000</v>
      </c>
      <c r="R5" s="4">
        <v>6460</v>
      </c>
      <c r="S5" s="4">
        <f t="shared" si="0"/>
        <v>-7</v>
      </c>
      <c r="T5" s="4">
        <f t="shared" si="1"/>
        <v>6</v>
      </c>
    </row>
    <row r="6" spans="1:20">
      <c r="A6" s="24" t="s">
        <v>27</v>
      </c>
      <c r="C6" s="4">
        <v>1</v>
      </c>
      <c r="D6" s="4">
        <v>1</v>
      </c>
      <c r="E6" s="7">
        <v>15280</v>
      </c>
      <c r="F6" s="7">
        <v>15280</v>
      </c>
      <c r="G6" s="7">
        <v>350</v>
      </c>
      <c r="H6" s="30">
        <v>-4.5</v>
      </c>
      <c r="I6" s="15">
        <v>1</v>
      </c>
      <c r="J6" s="18">
        <v>-4.3751841589079863</v>
      </c>
      <c r="K6" s="18">
        <v>-5.3796046121771202</v>
      </c>
      <c r="L6" s="4">
        <v>1</v>
      </c>
      <c r="M6" s="4">
        <v>1</v>
      </c>
      <c r="O6" s="4">
        <v>10200</v>
      </c>
      <c r="P6" s="4">
        <v>9400</v>
      </c>
      <c r="Q6" s="4">
        <v>7000</v>
      </c>
      <c r="R6" s="4">
        <v>6460</v>
      </c>
      <c r="S6" s="4">
        <f t="shared" si="0"/>
        <v>-8</v>
      </c>
      <c r="T6" s="4">
        <f t="shared" si="1"/>
        <v>8</v>
      </c>
    </row>
    <row r="7" spans="1:20">
      <c r="A7" s="24" t="s">
        <v>28</v>
      </c>
      <c r="C7" s="4">
        <v>1.25</v>
      </c>
      <c r="E7" s="5">
        <f t="shared" ref="E7:E12" si="2">-613.71*C7+15894</f>
        <v>15126.862499999999</v>
      </c>
      <c r="I7" s="15">
        <v>1.25</v>
      </c>
      <c r="J7" s="18">
        <v>-4.4467622580140738</v>
      </c>
      <c r="K7" s="18">
        <v>-5.6071558660260497</v>
      </c>
      <c r="L7" s="4">
        <v>1.25</v>
      </c>
      <c r="M7" s="4">
        <v>1.25</v>
      </c>
      <c r="O7" s="4">
        <v>10200</v>
      </c>
      <c r="P7" s="4">
        <v>9400</v>
      </c>
      <c r="Q7" s="4">
        <v>7000</v>
      </c>
      <c r="R7" s="4">
        <v>6460</v>
      </c>
      <c r="S7" s="4">
        <f t="shared" si="0"/>
        <v>-9</v>
      </c>
      <c r="T7" s="4">
        <f t="shared" si="1"/>
        <v>10</v>
      </c>
    </row>
    <row r="8" spans="1:20">
      <c r="A8" s="24" t="s">
        <v>29</v>
      </c>
      <c r="C8" s="4">
        <v>1.5</v>
      </c>
      <c r="E8" s="5">
        <f t="shared" si="2"/>
        <v>14973.434999999999</v>
      </c>
      <c r="F8" s="7"/>
      <c r="G8" s="8"/>
      <c r="H8" s="30"/>
      <c r="I8" s="15">
        <v>1.5</v>
      </c>
      <c r="J8" s="18">
        <v>-4.6715774628034108</v>
      </c>
      <c r="K8" s="18">
        <v>-5.8153599451748619</v>
      </c>
      <c r="L8" s="4">
        <v>1.5</v>
      </c>
      <c r="M8" s="4">
        <v>1.5</v>
      </c>
      <c r="O8" s="4">
        <v>10200</v>
      </c>
      <c r="P8" s="4">
        <v>9400</v>
      </c>
      <c r="Q8" s="4">
        <v>7000</v>
      </c>
      <c r="R8" s="4">
        <v>6460</v>
      </c>
      <c r="S8" s="4">
        <f t="shared" si="0"/>
        <v>-10</v>
      </c>
      <c r="T8" s="4">
        <f t="shared" si="1"/>
        <v>12</v>
      </c>
    </row>
    <row r="9" spans="1:20">
      <c r="A9" s="24" t="s">
        <v>30</v>
      </c>
      <c r="C9" s="4">
        <v>1.8</v>
      </c>
      <c r="E9" s="5">
        <f t="shared" si="2"/>
        <v>14789.322</v>
      </c>
      <c r="I9" s="15">
        <v>1.8</v>
      </c>
      <c r="J9" s="18">
        <v>-4.2379999280912166</v>
      </c>
      <c r="K9" s="18">
        <v>-5.8542190178361544</v>
      </c>
      <c r="L9" s="4">
        <v>1.8</v>
      </c>
      <c r="M9" s="4">
        <v>1.8</v>
      </c>
      <c r="O9" s="4">
        <v>10200</v>
      </c>
      <c r="P9" s="4">
        <v>9400</v>
      </c>
      <c r="Q9" s="4">
        <v>7000</v>
      </c>
      <c r="R9" s="4">
        <v>6460</v>
      </c>
      <c r="S9" s="4">
        <f t="shared" si="0"/>
        <v>-11</v>
      </c>
      <c r="T9" s="4">
        <f t="shared" si="1"/>
        <v>14</v>
      </c>
    </row>
    <row r="10" spans="1:20">
      <c r="A10" s="24" t="s">
        <v>31</v>
      </c>
      <c r="C10" s="4">
        <v>2</v>
      </c>
      <c r="E10" s="5">
        <f t="shared" si="2"/>
        <v>14666.58</v>
      </c>
      <c r="I10" s="15">
        <v>2</v>
      </c>
      <c r="J10" s="18">
        <v>-4.2310161185205963</v>
      </c>
      <c r="K10" s="18">
        <v>-5.9896246452845849</v>
      </c>
      <c r="L10" s="4">
        <v>2</v>
      </c>
      <c r="M10" s="4">
        <v>2</v>
      </c>
      <c r="O10" s="4">
        <v>10200</v>
      </c>
      <c r="P10" s="4">
        <v>9400</v>
      </c>
      <c r="Q10" s="4">
        <v>7000</v>
      </c>
      <c r="R10" s="4">
        <v>6460</v>
      </c>
      <c r="S10" s="4">
        <f t="shared" si="0"/>
        <v>-12</v>
      </c>
      <c r="T10" s="4">
        <f t="shared" si="1"/>
        <v>16</v>
      </c>
    </row>
    <row r="11" spans="1:20">
      <c r="A11" s="24" t="s">
        <v>32</v>
      </c>
      <c r="C11" s="4">
        <v>2.25</v>
      </c>
      <c r="E11" s="5">
        <f t="shared" si="2"/>
        <v>14513.1525</v>
      </c>
      <c r="I11" s="15">
        <v>2.25</v>
      </c>
      <c r="J11" s="18">
        <v>-4.5487545465489294</v>
      </c>
      <c r="K11" s="18">
        <v>-6.2406237005873457</v>
      </c>
      <c r="L11" s="4">
        <v>2.25</v>
      </c>
      <c r="M11" s="4">
        <v>2.25</v>
      </c>
      <c r="O11" s="4">
        <v>10200</v>
      </c>
      <c r="P11" s="4">
        <v>9400</v>
      </c>
      <c r="Q11" s="4">
        <v>7000</v>
      </c>
      <c r="R11" s="4">
        <v>6460</v>
      </c>
      <c r="S11" s="4">
        <f t="shared" si="0"/>
        <v>-13</v>
      </c>
      <c r="T11" s="4">
        <f t="shared" si="1"/>
        <v>18</v>
      </c>
    </row>
    <row r="12" spans="1:20" s="9" customFormat="1">
      <c r="A12" s="24" t="s">
        <v>33</v>
      </c>
      <c r="C12" s="4">
        <v>2.5</v>
      </c>
      <c r="D12" s="4"/>
      <c r="E12" s="5">
        <f t="shared" si="2"/>
        <v>14359.725</v>
      </c>
      <c r="F12" s="10"/>
      <c r="G12" s="11"/>
      <c r="H12" s="31"/>
      <c r="I12" s="15">
        <v>2.5</v>
      </c>
      <c r="J12" s="18">
        <v>-4.1622260396995348</v>
      </c>
      <c r="K12" s="18">
        <v>-6.2976178038917983</v>
      </c>
      <c r="L12" s="4">
        <v>2.5</v>
      </c>
      <c r="M12" s="4">
        <v>2.5</v>
      </c>
      <c r="O12" s="4">
        <v>10200</v>
      </c>
      <c r="P12" s="4">
        <v>9400</v>
      </c>
      <c r="Q12" s="4">
        <v>7000</v>
      </c>
      <c r="R12" s="4">
        <v>6460</v>
      </c>
      <c r="S12" s="4">
        <f t="shared" si="0"/>
        <v>-14</v>
      </c>
      <c r="T12" s="4">
        <f t="shared" si="1"/>
        <v>20</v>
      </c>
    </row>
    <row r="13" spans="1:20" s="9" customFormat="1">
      <c r="A13" s="24" t="s">
        <v>34</v>
      </c>
      <c r="C13" s="4">
        <v>2.75</v>
      </c>
      <c r="D13" s="4"/>
      <c r="E13" s="7">
        <v>14206</v>
      </c>
      <c r="F13" s="7">
        <v>14206</v>
      </c>
      <c r="G13" s="8">
        <v>175</v>
      </c>
      <c r="H13" s="30">
        <v>-4.5</v>
      </c>
      <c r="I13" s="15">
        <v>2.75</v>
      </c>
      <c r="J13" s="18">
        <v>-4.0218489749616122</v>
      </c>
      <c r="K13" s="18">
        <v>-6.2722474122269167</v>
      </c>
      <c r="L13" s="4">
        <v>2.75</v>
      </c>
      <c r="M13" s="4">
        <v>2.75</v>
      </c>
      <c r="O13" s="4">
        <v>10200</v>
      </c>
      <c r="P13" s="4">
        <v>9400</v>
      </c>
      <c r="Q13" s="4">
        <v>7000</v>
      </c>
      <c r="R13" s="4">
        <v>6460</v>
      </c>
      <c r="S13" s="4">
        <f t="shared" si="0"/>
        <v>-15</v>
      </c>
      <c r="T13" s="4">
        <f t="shared" si="1"/>
        <v>22</v>
      </c>
    </row>
    <row r="14" spans="1:20" s="9" customFormat="1">
      <c r="A14" s="24" t="s">
        <v>35</v>
      </c>
      <c r="C14" s="4">
        <v>3</v>
      </c>
      <c r="D14" s="4"/>
      <c r="E14" s="5">
        <f t="shared" ref="E14:E19" si="3">-477.14*C14+15518</f>
        <v>14086.58</v>
      </c>
      <c r="F14" s="10"/>
      <c r="G14" s="11"/>
      <c r="H14" s="31"/>
      <c r="I14" s="15">
        <v>3</v>
      </c>
      <c r="J14" s="18">
        <v>-4.0002871297537137</v>
      </c>
      <c r="K14" s="18">
        <v>-6.190226090687049</v>
      </c>
      <c r="L14" s="4">
        <v>3</v>
      </c>
      <c r="M14" s="4">
        <v>3</v>
      </c>
      <c r="O14" s="4"/>
      <c r="P14" s="4"/>
      <c r="Q14" s="4"/>
      <c r="R14" s="4"/>
      <c r="S14" s="4"/>
      <c r="T14" s="4"/>
    </row>
    <row r="15" spans="1:20">
      <c r="A15" s="24" t="s">
        <v>36</v>
      </c>
      <c r="C15" s="4">
        <v>3.3</v>
      </c>
      <c r="E15" s="5">
        <f t="shared" si="3"/>
        <v>13943.438</v>
      </c>
      <c r="I15" s="15">
        <v>3.3</v>
      </c>
      <c r="J15" s="18">
        <v>-4.433799473098972</v>
      </c>
      <c r="K15" s="18">
        <v>-6.2375130509805787</v>
      </c>
      <c r="L15" s="4">
        <v>3.3</v>
      </c>
      <c r="M15" s="4">
        <v>3.3</v>
      </c>
    </row>
    <row r="16" spans="1:20">
      <c r="A16" s="24" t="s">
        <v>37</v>
      </c>
      <c r="C16" s="4">
        <v>3.5</v>
      </c>
      <c r="E16" s="5">
        <f t="shared" si="3"/>
        <v>13848.01</v>
      </c>
      <c r="I16" s="15">
        <v>3.5</v>
      </c>
      <c r="J16" s="18">
        <v>-4.4202749724831403</v>
      </c>
      <c r="K16" s="18">
        <v>-6.4810021092787276</v>
      </c>
      <c r="L16" s="4">
        <v>3.5</v>
      </c>
      <c r="M16" s="4">
        <v>3.5</v>
      </c>
    </row>
    <row r="17" spans="1:13">
      <c r="A17" s="24" t="s">
        <v>38</v>
      </c>
      <c r="C17" s="4">
        <v>3.75</v>
      </c>
      <c r="E17" s="5">
        <f t="shared" si="3"/>
        <v>13728.725</v>
      </c>
      <c r="I17" s="15">
        <v>3.75</v>
      </c>
      <c r="J17" s="18">
        <v>-4.1984715414797567</v>
      </c>
      <c r="K17" s="18">
        <v>-6.9713237004408493</v>
      </c>
      <c r="L17" s="4">
        <v>3.75</v>
      </c>
      <c r="M17" s="4">
        <v>3.75</v>
      </c>
    </row>
    <row r="18" spans="1:13" s="12" customFormat="1">
      <c r="A18" s="24" t="s">
        <v>39</v>
      </c>
      <c r="C18" s="12">
        <v>4</v>
      </c>
      <c r="E18" s="5">
        <f t="shared" si="3"/>
        <v>13609.44</v>
      </c>
      <c r="F18" s="13"/>
      <c r="G18" s="6"/>
      <c r="H18" s="29"/>
      <c r="I18" s="15">
        <v>4</v>
      </c>
      <c r="J18" s="18">
        <v>-4.1975782123054977</v>
      </c>
      <c r="K18" s="18">
        <v>-7.2042675486155456</v>
      </c>
      <c r="L18" s="12">
        <v>4</v>
      </c>
      <c r="M18" s="12">
        <v>4</v>
      </c>
    </row>
    <row r="19" spans="1:13" s="12" customFormat="1">
      <c r="A19" s="24" t="s">
        <v>40</v>
      </c>
      <c r="C19" s="12">
        <v>4.25</v>
      </c>
      <c r="E19" s="5">
        <f t="shared" si="3"/>
        <v>13490.155000000001</v>
      </c>
      <c r="F19" s="13"/>
      <c r="G19" s="6"/>
      <c r="H19" s="29"/>
      <c r="I19" s="15">
        <v>4.25</v>
      </c>
      <c r="J19" s="18">
        <v>-3.9045060234879094</v>
      </c>
      <c r="K19" s="18">
        <v>-7.4801264506841179</v>
      </c>
      <c r="L19" s="12">
        <v>4.25</v>
      </c>
      <c r="M19" s="12">
        <v>4.25</v>
      </c>
    </row>
    <row r="20" spans="1:13" s="12" customFormat="1">
      <c r="A20" s="24" t="s">
        <v>41</v>
      </c>
      <c r="C20" s="12">
        <v>4.5</v>
      </c>
      <c r="E20" s="7">
        <v>13371</v>
      </c>
      <c r="F20" s="7">
        <v>13371</v>
      </c>
      <c r="G20" s="8">
        <v>173</v>
      </c>
      <c r="H20" s="30">
        <v>-4.5</v>
      </c>
      <c r="I20" s="15">
        <v>4.5</v>
      </c>
      <c r="J20" s="18">
        <v>-3.9180204133900109</v>
      </c>
      <c r="K20" s="18">
        <v>-7.7192088931376679</v>
      </c>
      <c r="L20" s="12">
        <v>4.5</v>
      </c>
      <c r="M20" s="12">
        <v>4.5</v>
      </c>
    </row>
    <row r="21" spans="1:13" s="12" customFormat="1">
      <c r="A21" s="24" t="s">
        <v>42</v>
      </c>
      <c r="C21" s="12">
        <v>4.75</v>
      </c>
      <c r="E21" s="5">
        <f>-825*C21+17084</f>
        <v>13165.25</v>
      </c>
      <c r="F21" s="13"/>
      <c r="G21" s="6"/>
      <c r="H21" s="29"/>
      <c r="I21" s="15">
        <v>4.75</v>
      </c>
      <c r="J21" s="18">
        <v>-3.8856701223273387</v>
      </c>
      <c r="K21" s="18">
        <v>-8.2199988769994032</v>
      </c>
      <c r="L21" s="12">
        <v>4.75</v>
      </c>
      <c r="M21" s="12">
        <v>4.75</v>
      </c>
    </row>
    <row r="22" spans="1:13">
      <c r="A22" s="24" t="s">
        <v>43</v>
      </c>
      <c r="C22" s="12">
        <v>5</v>
      </c>
      <c r="D22" s="12"/>
      <c r="E22" s="5">
        <f>-825*C22+17084</f>
        <v>12959</v>
      </c>
      <c r="I22" s="15">
        <v>5</v>
      </c>
      <c r="J22" s="18">
        <v>-3.9328872559018557</v>
      </c>
      <c r="K22" s="18">
        <v>-8.7172583890490341</v>
      </c>
      <c r="L22" s="12">
        <v>5</v>
      </c>
      <c r="M22" s="12">
        <v>5</v>
      </c>
    </row>
    <row r="23" spans="1:13">
      <c r="A23" s="24" t="s">
        <v>44</v>
      </c>
      <c r="C23" s="12">
        <v>5.2</v>
      </c>
      <c r="D23" s="12"/>
      <c r="E23" s="5">
        <f>-825*C23+17084</f>
        <v>12794</v>
      </c>
      <c r="I23" s="15">
        <v>5.2</v>
      </c>
      <c r="J23" s="18">
        <v>-3.9451492985764571</v>
      </c>
      <c r="K23" s="18">
        <v>-8.4238276558135272</v>
      </c>
      <c r="L23" s="12">
        <v>5.2</v>
      </c>
      <c r="M23" s="12">
        <v>5.2</v>
      </c>
    </row>
    <row r="24" spans="1:13">
      <c r="A24" s="24" t="s">
        <v>45</v>
      </c>
      <c r="C24" s="4">
        <v>5.5</v>
      </c>
      <c r="E24" s="5">
        <f>-825*C24+17084</f>
        <v>12546.5</v>
      </c>
      <c r="I24" s="15">
        <v>5.5</v>
      </c>
      <c r="J24" s="18">
        <v>-4.0972276135227688</v>
      </c>
      <c r="K24" s="18">
        <v>-8.4688303466289678</v>
      </c>
      <c r="L24" s="4">
        <v>5.5</v>
      </c>
      <c r="M24" s="4">
        <v>5.5</v>
      </c>
    </row>
    <row r="25" spans="1:13">
      <c r="A25" s="35" t="s">
        <v>119</v>
      </c>
      <c r="B25" s="37" t="s">
        <v>122</v>
      </c>
      <c r="C25" s="34">
        <v>5.62</v>
      </c>
      <c r="D25" s="36">
        <v>0.87</v>
      </c>
      <c r="E25" s="7">
        <v>12447</v>
      </c>
      <c r="F25" s="7">
        <v>12447</v>
      </c>
      <c r="G25" s="8">
        <v>378</v>
      </c>
      <c r="H25" s="30">
        <v>-4.5</v>
      </c>
      <c r="I25" s="15">
        <f>C25</f>
        <v>5.62</v>
      </c>
      <c r="J25" s="18">
        <f>(J26+J24)/2</f>
        <v>-4.2059514857560787</v>
      </c>
      <c r="K25" s="18">
        <f>(K26+K24)/2</f>
        <v>-8.3155182474891465</v>
      </c>
      <c r="L25" s="4">
        <f>C25</f>
        <v>5.62</v>
      </c>
      <c r="M25" s="4">
        <f>C25</f>
        <v>5.62</v>
      </c>
    </row>
    <row r="26" spans="1:13">
      <c r="A26" s="24" t="s">
        <v>46</v>
      </c>
      <c r="B26" s="38"/>
      <c r="C26" s="4">
        <v>5.75</v>
      </c>
      <c r="E26" s="5">
        <f>-1950.8*C26+23410</f>
        <v>12192.9</v>
      </c>
      <c r="I26" s="15">
        <v>5.75</v>
      </c>
      <c r="J26" s="18">
        <v>-4.3146753579893886</v>
      </c>
      <c r="K26" s="18">
        <v>-8.1622061483493251</v>
      </c>
      <c r="L26" s="4">
        <v>5.75</v>
      </c>
      <c r="M26" s="4">
        <v>5.75</v>
      </c>
    </row>
    <row r="27" spans="1:13">
      <c r="A27" s="24" t="s">
        <v>47</v>
      </c>
      <c r="B27" s="38"/>
      <c r="C27" s="4">
        <v>6</v>
      </c>
      <c r="D27" s="12"/>
      <c r="E27" s="5">
        <f>-1950.8*C27+23410</f>
        <v>11705.2</v>
      </c>
      <c r="I27" s="15">
        <v>6</v>
      </c>
      <c r="J27" s="18">
        <v>-4.4731628219952437</v>
      </c>
      <c r="K27" s="18">
        <v>-7.8068643049731596</v>
      </c>
      <c r="L27" s="4">
        <v>6</v>
      </c>
      <c r="M27" s="4">
        <v>6</v>
      </c>
    </row>
    <row r="28" spans="1:13">
      <c r="A28" s="24" t="s">
        <v>48</v>
      </c>
      <c r="B28" s="38"/>
      <c r="C28" s="34">
        <v>6.25</v>
      </c>
      <c r="E28" s="7">
        <v>11218</v>
      </c>
      <c r="F28" s="7">
        <v>11218</v>
      </c>
      <c r="G28" s="8">
        <v>181</v>
      </c>
      <c r="H28" s="30">
        <v>-4.5</v>
      </c>
      <c r="I28" s="15">
        <v>6.25</v>
      </c>
      <c r="J28" s="18">
        <v>-4.7711205155593959</v>
      </c>
      <c r="K28" s="18">
        <v>-7.433868494429194</v>
      </c>
      <c r="L28" s="4">
        <v>6.25</v>
      </c>
      <c r="M28" s="4">
        <v>6.25</v>
      </c>
    </row>
    <row r="29" spans="1:13">
      <c r="A29" s="24" t="s">
        <v>49</v>
      </c>
      <c r="B29" s="38"/>
      <c r="C29" s="4">
        <v>6.5</v>
      </c>
      <c r="E29" s="5">
        <f>-1482.3*C29+20482</f>
        <v>10847.050000000001</v>
      </c>
      <c r="I29" s="15">
        <v>6.5</v>
      </c>
      <c r="J29" s="18">
        <v>-3.6097952487025378</v>
      </c>
      <c r="K29" s="18">
        <v>-8.6150715498113595</v>
      </c>
      <c r="L29" s="4">
        <v>6.5</v>
      </c>
      <c r="M29" s="4">
        <v>6.5</v>
      </c>
    </row>
    <row r="30" spans="1:13">
      <c r="A30" s="24" t="s">
        <v>50</v>
      </c>
      <c r="B30" s="38"/>
      <c r="C30" s="4">
        <v>6.75</v>
      </c>
      <c r="E30" s="5">
        <f>-1482.3*C30+20482</f>
        <v>10476.475</v>
      </c>
      <c r="I30" s="15">
        <v>6.75</v>
      </c>
      <c r="J30" s="18">
        <v>-4.1318657052523786</v>
      </c>
      <c r="K30" s="18">
        <v>-9.2487724350478437</v>
      </c>
      <c r="L30" s="4">
        <v>6.75</v>
      </c>
      <c r="M30" s="4">
        <v>6.75</v>
      </c>
    </row>
    <row r="31" spans="1:13">
      <c r="A31" s="35" t="s">
        <v>119</v>
      </c>
      <c r="B31" s="37"/>
      <c r="C31" s="34">
        <v>6.87</v>
      </c>
      <c r="D31" s="36">
        <v>0.375</v>
      </c>
      <c r="E31" s="7">
        <v>10299</v>
      </c>
      <c r="F31" s="7">
        <v>10299</v>
      </c>
      <c r="G31" s="8">
        <v>180</v>
      </c>
      <c r="H31" s="30">
        <v>-4.5</v>
      </c>
      <c r="I31" s="15">
        <f>C31</f>
        <v>6.87</v>
      </c>
      <c r="J31" s="18">
        <f>(J32+J30)/2</f>
        <v>-4.0735921375714499</v>
      </c>
      <c r="K31" s="18">
        <f>(K32+K30)/2</f>
        <v>-9.1243572581565289</v>
      </c>
      <c r="L31" s="4">
        <f>C31</f>
        <v>6.87</v>
      </c>
      <c r="M31" s="4">
        <f>C31</f>
        <v>6.87</v>
      </c>
    </row>
    <row r="32" spans="1:13">
      <c r="A32" s="24" t="s">
        <v>51</v>
      </c>
      <c r="C32" s="4">
        <v>7</v>
      </c>
      <c r="E32" s="5">
        <f>-1482.3*C32+20482</f>
        <v>10105.9</v>
      </c>
      <c r="I32" s="15">
        <v>7</v>
      </c>
      <c r="J32" s="18">
        <v>-4.0153185698905212</v>
      </c>
      <c r="K32" s="18">
        <v>-8.9999420812652122</v>
      </c>
      <c r="L32" s="4">
        <v>7</v>
      </c>
      <c r="M32" s="4">
        <v>7</v>
      </c>
    </row>
    <row r="33" spans="1:13">
      <c r="A33" s="35" t="s">
        <v>123</v>
      </c>
      <c r="B33" s="34"/>
      <c r="C33" s="34">
        <v>7.1</v>
      </c>
      <c r="E33" s="5">
        <f>-1482.3*C33+20482</f>
        <v>9957.67</v>
      </c>
      <c r="J33" s="18">
        <v>-4.0153185698905212</v>
      </c>
      <c r="K33" s="18">
        <v>-8.9999420812652122</v>
      </c>
    </row>
    <row r="34" spans="1:13" s="41" customFormat="1">
      <c r="A34" s="40"/>
      <c r="E34" s="42"/>
      <c r="F34" s="42"/>
      <c r="G34" s="43"/>
      <c r="H34" s="44"/>
      <c r="I34" s="45"/>
      <c r="J34" s="46"/>
      <c r="K34" s="46"/>
    </row>
    <row r="35" spans="1:13">
      <c r="A35" s="35" t="s">
        <v>123</v>
      </c>
      <c r="B35" s="34"/>
      <c r="C35" s="34">
        <v>7.1</v>
      </c>
      <c r="E35" s="39">
        <f>-8.6667*C35+10037</f>
        <v>9975.4664300000004</v>
      </c>
      <c r="J35" s="19">
        <v>-3.9807596679825714</v>
      </c>
      <c r="K35" s="19">
        <v>-8.7628321659742685</v>
      </c>
    </row>
    <row r="36" spans="1:13">
      <c r="A36" s="25" t="s">
        <v>52</v>
      </c>
      <c r="C36" s="4">
        <v>7.25</v>
      </c>
      <c r="E36" s="39">
        <f>-8.6667*C36+10037</f>
        <v>9974.1664249999994</v>
      </c>
      <c r="I36" s="16">
        <v>7.25</v>
      </c>
      <c r="J36" s="19">
        <v>-3.9807596679825714</v>
      </c>
      <c r="K36" s="19">
        <v>-8.7628321659742685</v>
      </c>
      <c r="L36" s="4">
        <v>7.25</v>
      </c>
      <c r="M36" s="4">
        <v>7.25</v>
      </c>
    </row>
    <row r="37" spans="1:13">
      <c r="A37" s="25" t="s">
        <v>53</v>
      </c>
      <c r="C37" s="4">
        <v>7.5</v>
      </c>
      <c r="E37" s="39">
        <f>-8.6667*C37+10037</f>
        <v>9971.9997500000009</v>
      </c>
      <c r="I37" s="16">
        <v>7.5</v>
      </c>
      <c r="J37" s="19">
        <v>-4.2575125559755884</v>
      </c>
      <c r="K37" s="19">
        <v>-10.586377060031468</v>
      </c>
      <c r="L37" s="4">
        <v>7.5</v>
      </c>
      <c r="M37" s="4">
        <v>7.5</v>
      </c>
    </row>
    <row r="38" spans="1:13">
      <c r="A38" s="24" t="s">
        <v>54</v>
      </c>
      <c r="C38" s="4">
        <v>7.75</v>
      </c>
      <c r="E38" s="7">
        <v>9970</v>
      </c>
      <c r="F38" s="7">
        <v>9970</v>
      </c>
      <c r="G38" s="8">
        <v>167</v>
      </c>
      <c r="H38" s="30">
        <v>-4.5</v>
      </c>
      <c r="I38" s="15">
        <v>7.75</v>
      </c>
      <c r="J38" s="18">
        <v>-4.2596191986042822</v>
      </c>
      <c r="K38" s="18">
        <v>-10.459495420325791</v>
      </c>
      <c r="L38" s="4">
        <v>7.75</v>
      </c>
      <c r="M38" s="4">
        <v>7.75</v>
      </c>
    </row>
    <row r="39" spans="1:13">
      <c r="A39" s="24" t="s">
        <v>55</v>
      </c>
      <c r="C39" s="4">
        <v>8</v>
      </c>
      <c r="E39" s="39">
        <f>-8.6667*C39+10037</f>
        <v>9967.6664000000001</v>
      </c>
      <c r="I39" s="15">
        <v>8</v>
      </c>
      <c r="J39" s="18">
        <v>-4.278010527332853</v>
      </c>
      <c r="K39" s="18">
        <v>-10.30518007297497</v>
      </c>
      <c r="L39" s="4">
        <v>8</v>
      </c>
      <c r="M39" s="4">
        <v>8</v>
      </c>
    </row>
    <row r="40" spans="1:13">
      <c r="A40" s="24" t="s">
        <v>56</v>
      </c>
      <c r="C40" s="4">
        <v>8.25</v>
      </c>
      <c r="E40" s="39">
        <f>-8.6667*C40+10037</f>
        <v>9965.4997249999997</v>
      </c>
      <c r="I40" s="15">
        <v>8.25</v>
      </c>
      <c r="J40" s="18">
        <v>-4.0797614478530528</v>
      </c>
      <c r="K40" s="18">
        <v>-10.167825904171117</v>
      </c>
      <c r="L40" s="4">
        <v>8.25</v>
      </c>
      <c r="M40" s="4">
        <v>8.25</v>
      </c>
    </row>
    <row r="41" spans="1:13">
      <c r="A41" s="24" t="s">
        <v>57</v>
      </c>
      <c r="C41" s="4">
        <v>8.5</v>
      </c>
      <c r="E41" s="39">
        <f>-8.6667*C41+10037</f>
        <v>9963.3330499999993</v>
      </c>
      <c r="I41" s="15">
        <v>8.5</v>
      </c>
      <c r="J41" s="18">
        <v>-4.3591432046041474</v>
      </c>
      <c r="K41" s="18">
        <v>-10.42605804478594</v>
      </c>
      <c r="L41" s="4">
        <v>8.5</v>
      </c>
      <c r="M41" s="4">
        <v>8.5</v>
      </c>
    </row>
    <row r="42" spans="1:13">
      <c r="A42" s="24" t="s">
        <v>58</v>
      </c>
      <c r="C42" s="4">
        <v>8.75</v>
      </c>
      <c r="E42" s="39">
        <f>-8.6667*C42+10037</f>
        <v>9961.1663750000007</v>
      </c>
      <c r="I42" s="15">
        <v>8.75</v>
      </c>
      <c r="J42" s="18">
        <v>-4.2469974843362248</v>
      </c>
      <c r="K42" s="18">
        <v>-10.565558138387631</v>
      </c>
      <c r="L42" s="4">
        <v>8.75</v>
      </c>
      <c r="M42" s="4">
        <v>8.75</v>
      </c>
    </row>
    <row r="43" spans="1:13">
      <c r="A43" s="24" t="s">
        <v>59</v>
      </c>
      <c r="C43" s="4">
        <v>9</v>
      </c>
      <c r="E43" s="39">
        <f>-8.6667*C43+10037</f>
        <v>9958.9997000000003</v>
      </c>
      <c r="I43" s="15">
        <v>9</v>
      </c>
      <c r="J43" s="18">
        <v>-4.4340295905414484</v>
      </c>
      <c r="K43" s="18">
        <v>-10.512083247950249</v>
      </c>
      <c r="L43" s="4">
        <v>9</v>
      </c>
      <c r="M43" s="4">
        <v>9</v>
      </c>
    </row>
    <row r="44" spans="1:13">
      <c r="A44" s="24" t="s">
        <v>60</v>
      </c>
      <c r="C44" s="4">
        <v>9.25</v>
      </c>
      <c r="D44" s="4">
        <v>0.75</v>
      </c>
      <c r="E44" s="7">
        <v>9957</v>
      </c>
      <c r="F44" s="7">
        <v>9957</v>
      </c>
      <c r="G44" s="8">
        <v>191</v>
      </c>
      <c r="H44" s="30">
        <v>-4.5</v>
      </c>
      <c r="I44" s="15">
        <v>9.25</v>
      </c>
      <c r="J44" s="18">
        <v>-4.5562932321764613</v>
      </c>
      <c r="K44" s="18">
        <v>-10.656338747603845</v>
      </c>
      <c r="L44" s="4">
        <v>9.25</v>
      </c>
      <c r="M44" s="4">
        <v>9.25</v>
      </c>
    </row>
    <row r="45" spans="1:13">
      <c r="A45" s="24" t="s">
        <v>61</v>
      </c>
      <c r="C45" s="4">
        <v>9.5</v>
      </c>
      <c r="E45" s="39">
        <f t="shared" ref="E45:E50" si="4">-8.6667*C45+10037</f>
        <v>9954.6663499999995</v>
      </c>
      <c r="I45" s="15">
        <v>9.5</v>
      </c>
      <c r="J45" s="18">
        <v>-4.3592035864216507</v>
      </c>
      <c r="K45" s="18">
        <v>-10.645607764792057</v>
      </c>
      <c r="L45" s="4">
        <v>9.5</v>
      </c>
      <c r="M45" s="4">
        <v>9.5</v>
      </c>
    </row>
    <row r="46" spans="1:13">
      <c r="A46" s="24" t="s">
        <v>62</v>
      </c>
      <c r="C46" s="4">
        <v>9.75</v>
      </c>
      <c r="E46" s="39">
        <f t="shared" si="4"/>
        <v>9952.4996749999991</v>
      </c>
      <c r="I46" s="15">
        <v>9.75</v>
      </c>
      <c r="J46" s="18">
        <v>-4.3566350867129575</v>
      </c>
      <c r="K46" s="18">
        <v>-10.500436068267536</v>
      </c>
      <c r="L46" s="4">
        <v>9.75</v>
      </c>
      <c r="M46" s="4">
        <v>9.75</v>
      </c>
    </row>
    <row r="47" spans="1:13">
      <c r="A47" s="24" t="s">
        <v>63</v>
      </c>
      <c r="C47" s="4">
        <v>10</v>
      </c>
      <c r="E47" s="39">
        <f t="shared" si="4"/>
        <v>9950.3330000000005</v>
      </c>
      <c r="F47" s="7"/>
      <c r="G47" s="8"/>
      <c r="H47" s="30"/>
      <c r="I47" s="15">
        <v>10</v>
      </c>
      <c r="J47" s="18">
        <v>-4.2191916248249521</v>
      </c>
      <c r="K47" s="18">
        <v>-10.416153344450107</v>
      </c>
      <c r="L47" s="4">
        <v>10</v>
      </c>
      <c r="M47" s="4">
        <v>10</v>
      </c>
    </row>
    <row r="48" spans="1:13">
      <c r="A48" s="24" t="s">
        <v>64</v>
      </c>
      <c r="C48" s="4">
        <v>10.199999999999999</v>
      </c>
      <c r="E48" s="39">
        <f t="shared" si="4"/>
        <v>9948.5996599999999</v>
      </c>
      <c r="I48" s="15">
        <v>10.199999999999999</v>
      </c>
      <c r="J48" s="18">
        <v>-4.3874644766114983</v>
      </c>
      <c r="K48" s="18">
        <v>-10.371949690572826</v>
      </c>
      <c r="L48" s="4">
        <v>10.199999999999999</v>
      </c>
      <c r="M48" s="4">
        <v>10.199999999999999</v>
      </c>
    </row>
    <row r="49" spans="1:13">
      <c r="A49" s="24" t="s">
        <v>65</v>
      </c>
      <c r="C49" s="4">
        <v>10.5</v>
      </c>
      <c r="E49" s="39">
        <f t="shared" si="4"/>
        <v>9945.9996499999997</v>
      </c>
      <c r="I49" s="15">
        <v>10.5</v>
      </c>
      <c r="J49" s="18">
        <v>-4.48837658643642</v>
      </c>
      <c r="K49" s="18">
        <v>-10.592581759518604</v>
      </c>
      <c r="L49" s="4">
        <v>10.5</v>
      </c>
      <c r="M49" s="4">
        <v>10.5</v>
      </c>
    </row>
    <row r="50" spans="1:13">
      <c r="A50" s="35" t="s">
        <v>124</v>
      </c>
      <c r="B50" s="34"/>
      <c r="C50" s="34">
        <v>10.6</v>
      </c>
      <c r="E50" s="39">
        <f t="shared" si="4"/>
        <v>9945.1329800000003</v>
      </c>
      <c r="J50" s="18">
        <v>-4.48837658643642</v>
      </c>
      <c r="K50" s="18">
        <v>-10.592581759518604</v>
      </c>
    </row>
    <row r="51" spans="1:13" s="41" customFormat="1">
      <c r="A51" s="40"/>
      <c r="E51" s="42"/>
      <c r="F51" s="42"/>
      <c r="G51" s="43"/>
      <c r="H51" s="44"/>
      <c r="I51" s="45"/>
      <c r="J51" s="46"/>
      <c r="K51" s="46"/>
    </row>
    <row r="52" spans="1:13">
      <c r="A52" s="35" t="s">
        <v>124</v>
      </c>
      <c r="B52" s="34"/>
      <c r="C52" s="34">
        <v>10.6</v>
      </c>
      <c r="E52" s="5">
        <f>-46.909*C52+9270.6</f>
        <v>8773.3646000000008</v>
      </c>
      <c r="J52" s="18">
        <v>-4.4333514461891887</v>
      </c>
      <c r="K52" s="18">
        <v>-9.540456876271854</v>
      </c>
    </row>
    <row r="53" spans="1:13">
      <c r="A53" s="24" t="s">
        <v>66</v>
      </c>
      <c r="B53" s="33" t="s">
        <v>113</v>
      </c>
      <c r="C53" s="4">
        <v>11</v>
      </c>
      <c r="E53" s="5">
        <f>-46.909*C53+9270.6</f>
        <v>8754.6010000000006</v>
      </c>
      <c r="I53" s="15">
        <v>11</v>
      </c>
      <c r="J53" s="18">
        <v>-4.4333514461891887</v>
      </c>
      <c r="K53" s="18">
        <v>-9.540456876271854</v>
      </c>
      <c r="L53" s="4">
        <v>11</v>
      </c>
      <c r="M53" s="4">
        <v>11</v>
      </c>
    </row>
    <row r="54" spans="1:13">
      <c r="A54" s="24" t="s">
        <v>67</v>
      </c>
      <c r="B54" s="32"/>
      <c r="C54" s="4">
        <v>11.5</v>
      </c>
      <c r="E54" s="5">
        <f>-46.909*C54+9270.6</f>
        <v>8731.1465000000007</v>
      </c>
      <c r="I54" s="15">
        <v>11.5</v>
      </c>
      <c r="J54" s="18">
        <v>-4.6414306508500669</v>
      </c>
      <c r="K54" s="18">
        <v>-9.9395558428904263</v>
      </c>
      <c r="L54" s="4">
        <v>11.5</v>
      </c>
      <c r="M54" s="4">
        <v>11.5</v>
      </c>
    </row>
    <row r="55" spans="1:13">
      <c r="A55" s="24" t="s">
        <v>68</v>
      </c>
      <c r="B55" s="32"/>
      <c r="C55" s="4">
        <v>12</v>
      </c>
      <c r="E55" s="5">
        <f>-46.909*C55+9270.6</f>
        <v>8707.6920000000009</v>
      </c>
      <c r="I55" s="15">
        <v>12</v>
      </c>
      <c r="J55" s="18">
        <v>-4.5370098364450868</v>
      </c>
      <c r="K55" s="18">
        <v>-9.7177064441002869</v>
      </c>
      <c r="L55" s="4">
        <v>12</v>
      </c>
      <c r="M55" s="4">
        <v>12</v>
      </c>
    </row>
    <row r="56" spans="1:13">
      <c r="A56" s="24"/>
      <c r="B56" s="32"/>
      <c r="C56" s="4">
        <v>12.25</v>
      </c>
      <c r="D56" s="4">
        <v>0.75</v>
      </c>
      <c r="E56" s="7">
        <v>8696</v>
      </c>
      <c r="F56" s="7">
        <v>8696</v>
      </c>
      <c r="G56" s="8">
        <v>154</v>
      </c>
      <c r="H56" s="30">
        <v>-4.5</v>
      </c>
      <c r="J56" s="18">
        <f>(J55+J57)/2</f>
        <v>-4.5532072867478686</v>
      </c>
      <c r="K56" s="18">
        <f>(K55+K57)/2</f>
        <v>-9.745435721610205</v>
      </c>
      <c r="L56" s="4">
        <v>12.25</v>
      </c>
      <c r="M56" s="4">
        <v>12.25</v>
      </c>
    </row>
    <row r="57" spans="1:13">
      <c r="A57" s="24" t="s">
        <v>69</v>
      </c>
      <c r="B57" s="32"/>
      <c r="C57" s="4">
        <v>12.5</v>
      </c>
      <c r="E57" s="5">
        <f>-46.909*C57+9270.6</f>
        <v>8684.2375000000011</v>
      </c>
      <c r="I57" s="15">
        <v>12.5</v>
      </c>
      <c r="J57" s="18">
        <v>-4.5694047370506494</v>
      </c>
      <c r="K57" s="18">
        <v>-9.773164999120123</v>
      </c>
      <c r="L57" s="4">
        <v>12.5</v>
      </c>
      <c r="M57" s="4">
        <v>12.5</v>
      </c>
    </row>
    <row r="58" spans="1:13">
      <c r="A58" s="24" t="s">
        <v>70</v>
      </c>
      <c r="B58" s="32"/>
      <c r="C58" s="4">
        <v>13</v>
      </c>
      <c r="E58" s="5">
        <f>-46.909*C58+9270.6</f>
        <v>8660.7829999999994</v>
      </c>
      <c r="I58" s="15">
        <v>13</v>
      </c>
      <c r="J58" s="18">
        <v>-4.7208699665271316</v>
      </c>
      <c r="K58" s="18">
        <v>-9.7599999907992103</v>
      </c>
      <c r="L58" s="4">
        <v>13</v>
      </c>
      <c r="M58" s="4">
        <v>13</v>
      </c>
    </row>
    <row r="59" spans="1:13">
      <c r="A59" s="24" t="s">
        <v>71</v>
      </c>
      <c r="B59" s="32"/>
      <c r="C59" s="4">
        <v>13.5</v>
      </c>
      <c r="E59" s="5">
        <f>-46.909*C59+9270.6</f>
        <v>8637.3284999999996</v>
      </c>
      <c r="I59" s="15">
        <v>13.5</v>
      </c>
      <c r="J59" s="18">
        <v>-4.9378342371104749</v>
      </c>
      <c r="K59" s="18">
        <v>-9.7151171430531189</v>
      </c>
      <c r="L59" s="4">
        <v>13.5</v>
      </c>
      <c r="M59" s="4">
        <v>13.5</v>
      </c>
    </row>
    <row r="60" spans="1:13">
      <c r="A60" s="24" t="s">
        <v>72</v>
      </c>
      <c r="B60" s="32"/>
      <c r="C60" s="4">
        <v>14</v>
      </c>
      <c r="E60" s="5">
        <f>-46.909*C60+9270.6</f>
        <v>8613.8739999999998</v>
      </c>
      <c r="I60" s="15">
        <v>14</v>
      </c>
      <c r="J60" s="18">
        <v>-5.0164279580032058</v>
      </c>
      <c r="K60" s="18">
        <v>-9.866434198382116</v>
      </c>
      <c r="L60" s="4">
        <v>14</v>
      </c>
      <c r="M60" s="4">
        <v>14</v>
      </c>
    </row>
    <row r="61" spans="1:13">
      <c r="A61" s="24" t="s">
        <v>73</v>
      </c>
      <c r="B61" s="32"/>
      <c r="C61" s="4">
        <v>14.5</v>
      </c>
      <c r="E61" s="5">
        <f>-46.909*C61+9270.6</f>
        <v>8590.4195</v>
      </c>
      <c r="I61" s="15">
        <v>14.5</v>
      </c>
      <c r="J61" s="18">
        <v>-4.7798421066812056</v>
      </c>
      <c r="K61" s="18">
        <v>-9.7596144834608207</v>
      </c>
      <c r="L61" s="4">
        <v>14.5</v>
      </c>
      <c r="M61" s="4">
        <v>14.5</v>
      </c>
    </row>
    <row r="62" spans="1:13">
      <c r="A62" s="24" t="s">
        <v>74</v>
      </c>
      <c r="B62" s="32"/>
      <c r="C62" s="4">
        <v>15</v>
      </c>
      <c r="D62" s="4">
        <v>1</v>
      </c>
      <c r="E62" s="7">
        <v>8567</v>
      </c>
      <c r="F62" s="7">
        <v>8567</v>
      </c>
      <c r="G62" s="8">
        <v>165</v>
      </c>
      <c r="H62" s="30">
        <v>-4.5</v>
      </c>
      <c r="I62" s="15">
        <v>15</v>
      </c>
      <c r="J62" s="18">
        <v>-4.687798833458114</v>
      </c>
      <c r="K62" s="18">
        <v>-9.6639758506383409</v>
      </c>
      <c r="L62" s="4">
        <v>15</v>
      </c>
      <c r="M62" s="4">
        <v>15</v>
      </c>
    </row>
    <row r="63" spans="1:13">
      <c r="A63" s="24" t="s">
        <v>75</v>
      </c>
      <c r="B63" s="32"/>
      <c r="C63" s="4">
        <v>15.5</v>
      </c>
      <c r="E63" s="5">
        <f t="shared" ref="E63:E70" si="5">-328.94*C63+13501</f>
        <v>8402.43</v>
      </c>
      <c r="I63" s="15">
        <v>15.5</v>
      </c>
      <c r="J63" s="18">
        <v>-4.7879460299010592</v>
      </c>
      <c r="K63" s="18">
        <v>-9.6519804358124244</v>
      </c>
      <c r="L63" s="4">
        <v>15.5</v>
      </c>
      <c r="M63" s="4">
        <v>15.5</v>
      </c>
    </row>
    <row r="64" spans="1:13">
      <c r="A64" s="24" t="s">
        <v>76</v>
      </c>
      <c r="B64" s="32"/>
      <c r="C64" s="4">
        <v>16</v>
      </c>
      <c r="E64" s="5">
        <f t="shared" si="5"/>
        <v>8237.9599999999991</v>
      </c>
      <c r="I64" s="15">
        <v>16</v>
      </c>
      <c r="J64" s="18">
        <v>-4.7132384021613616</v>
      </c>
      <c r="K64" s="18">
        <v>-9.7014189152907075</v>
      </c>
      <c r="L64" s="4">
        <v>16</v>
      </c>
      <c r="M64" s="4">
        <v>16</v>
      </c>
    </row>
    <row r="65" spans="1:13">
      <c r="A65" s="24" t="s">
        <v>77</v>
      </c>
      <c r="B65" s="32"/>
      <c r="C65" s="4">
        <v>16.5</v>
      </c>
      <c r="E65" s="5">
        <f t="shared" si="5"/>
        <v>8073.49</v>
      </c>
      <c r="I65" s="15">
        <v>16.5</v>
      </c>
      <c r="J65" s="18">
        <v>-4.7663540834169353</v>
      </c>
      <c r="K65" s="18">
        <v>-9.7540818626740986</v>
      </c>
      <c r="L65" s="4">
        <v>16.5</v>
      </c>
      <c r="M65" s="4">
        <v>16.5</v>
      </c>
    </row>
    <row r="66" spans="1:13">
      <c r="A66" s="24" t="s">
        <v>78</v>
      </c>
      <c r="B66" s="32"/>
      <c r="C66" s="4">
        <v>17</v>
      </c>
      <c r="E66" s="5">
        <f t="shared" si="5"/>
        <v>7909.02</v>
      </c>
      <c r="I66" s="15">
        <v>17</v>
      </c>
      <c r="J66" s="18">
        <v>-4.5494175019544993</v>
      </c>
      <c r="K66" s="18">
        <v>-9.7395078406490594</v>
      </c>
      <c r="L66" s="4">
        <v>17</v>
      </c>
      <c r="M66" s="4">
        <v>17</v>
      </c>
    </row>
    <row r="67" spans="1:13">
      <c r="A67" s="24" t="s">
        <v>79</v>
      </c>
      <c r="B67" s="48"/>
      <c r="C67" s="4">
        <v>17.5</v>
      </c>
      <c r="E67" s="5">
        <f t="shared" si="5"/>
        <v>7744.55</v>
      </c>
      <c r="I67" s="15">
        <v>17.5</v>
      </c>
      <c r="J67" s="18">
        <v>-4.3322580772678032</v>
      </c>
      <c r="K67" s="18">
        <v>-8.8871114559183706</v>
      </c>
      <c r="L67" s="4">
        <v>17.5</v>
      </c>
      <c r="M67" s="4">
        <v>17.5</v>
      </c>
    </row>
    <row r="68" spans="1:13">
      <c r="A68" s="24" t="s">
        <v>80</v>
      </c>
      <c r="B68" s="48"/>
      <c r="C68" s="4">
        <v>18</v>
      </c>
      <c r="E68" s="5">
        <f t="shared" si="5"/>
        <v>7580.08</v>
      </c>
      <c r="I68" s="15">
        <v>18</v>
      </c>
      <c r="J68" s="18">
        <v>-4.4467605899303253</v>
      </c>
      <c r="K68" s="18">
        <v>-9.40000689984163</v>
      </c>
      <c r="L68" s="4">
        <v>18</v>
      </c>
      <c r="M68" s="4">
        <v>18</v>
      </c>
    </row>
    <row r="69" spans="1:13">
      <c r="A69" s="26" t="s">
        <v>81</v>
      </c>
      <c r="B69" s="48"/>
      <c r="C69" s="4">
        <v>18.5</v>
      </c>
      <c r="E69" s="5">
        <f t="shared" si="5"/>
        <v>7415.61</v>
      </c>
      <c r="I69" s="15">
        <v>18.5</v>
      </c>
      <c r="J69" s="20">
        <v>-4.3876702271317782</v>
      </c>
      <c r="K69" s="20">
        <v>-9.6020102763916046</v>
      </c>
      <c r="L69" s="4">
        <v>18.5</v>
      </c>
      <c r="M69" s="4">
        <v>18.5</v>
      </c>
    </row>
    <row r="70" spans="1:13">
      <c r="A70" s="26" t="s">
        <v>82</v>
      </c>
      <c r="B70" s="48"/>
      <c r="C70" s="4">
        <v>19</v>
      </c>
      <c r="E70" s="5">
        <f t="shared" si="5"/>
        <v>7251.14</v>
      </c>
      <c r="I70" s="15">
        <v>19</v>
      </c>
      <c r="J70" s="20">
        <v>-4.2866400748272833</v>
      </c>
      <c r="K70" s="20">
        <v>-9.098045321494574</v>
      </c>
      <c r="L70" s="4">
        <v>19</v>
      </c>
      <c r="M70" s="4">
        <v>19</v>
      </c>
    </row>
    <row r="71" spans="1:13">
      <c r="C71" s="4">
        <v>19.25</v>
      </c>
      <c r="D71" s="4">
        <v>0.75</v>
      </c>
      <c r="E71" s="49">
        <v>7027</v>
      </c>
      <c r="F71" s="49">
        <v>7027</v>
      </c>
      <c r="G71" s="8">
        <v>151</v>
      </c>
      <c r="H71" s="30">
        <v>-4.5</v>
      </c>
      <c r="J71" s="18">
        <f>(J70+J72)/2</f>
        <v>-4.3530460273129217</v>
      </c>
      <c r="K71" s="18">
        <f>(K70+K72)/2</f>
        <v>-9.2496666280530384</v>
      </c>
      <c r="L71" s="4">
        <v>19.25</v>
      </c>
      <c r="M71" s="4">
        <v>19.25</v>
      </c>
    </row>
    <row r="72" spans="1:13">
      <c r="A72" s="26" t="s">
        <v>83</v>
      </c>
      <c r="C72" s="4">
        <v>19.5</v>
      </c>
      <c r="E72" s="10"/>
      <c r="I72" s="15">
        <v>19.5</v>
      </c>
      <c r="J72" s="20">
        <v>-4.4194519797985601</v>
      </c>
      <c r="K72" s="20">
        <v>-9.4012879346115028</v>
      </c>
      <c r="L72" s="4">
        <v>19.5</v>
      </c>
      <c r="M72" s="4">
        <v>19.5</v>
      </c>
    </row>
    <row r="73" spans="1:13">
      <c r="A73" s="26" t="s">
        <v>84</v>
      </c>
      <c r="C73" s="4">
        <v>19.8</v>
      </c>
      <c r="E73" s="10"/>
      <c r="I73" s="15">
        <v>19.8</v>
      </c>
      <c r="J73" s="20">
        <v>-4.9362715673386441</v>
      </c>
      <c r="K73" s="20">
        <v>-9.0755431968645013</v>
      </c>
      <c r="L73" s="4">
        <v>19.8</v>
      </c>
      <c r="M73" s="4">
        <v>19.8</v>
      </c>
    </row>
    <row r="74" spans="1:13">
      <c r="A74" s="35" t="s">
        <v>125</v>
      </c>
      <c r="B74" s="34"/>
      <c r="C74" s="34">
        <v>20</v>
      </c>
      <c r="E74" s="10"/>
      <c r="J74" s="20">
        <v>-4.9362715673386441</v>
      </c>
      <c r="K74" s="20">
        <v>-9.0755431968645013</v>
      </c>
    </row>
    <row r="75" spans="1:13" s="41" customFormat="1">
      <c r="A75" s="40"/>
      <c r="E75" s="47"/>
      <c r="F75" s="42"/>
      <c r="G75" s="43"/>
      <c r="H75" s="44"/>
      <c r="I75" s="45"/>
      <c r="J75" s="46"/>
      <c r="K75" s="46"/>
    </row>
    <row r="76" spans="1:13">
      <c r="A76" s="35" t="s">
        <v>125</v>
      </c>
      <c r="B76" s="34"/>
      <c r="C76" s="34">
        <v>20</v>
      </c>
      <c r="E76" s="10"/>
      <c r="J76" s="20">
        <v>-4.3790304224258207</v>
      </c>
      <c r="K76" s="20">
        <v>-8.5994921973832881</v>
      </c>
    </row>
    <row r="77" spans="1:13">
      <c r="A77" s="26" t="s">
        <v>85</v>
      </c>
      <c r="C77" s="4">
        <v>20.5</v>
      </c>
      <c r="E77" s="10"/>
      <c r="I77" s="15">
        <v>20.5</v>
      </c>
      <c r="J77" s="20">
        <v>-4.3790304224258207</v>
      </c>
      <c r="K77" s="20">
        <v>-8.5994921973832881</v>
      </c>
      <c r="L77" s="4">
        <v>20.5</v>
      </c>
      <c r="M77" s="4">
        <v>20.5</v>
      </c>
    </row>
    <row r="78" spans="1:13">
      <c r="A78" s="26" t="s">
        <v>86</v>
      </c>
      <c r="C78" s="4">
        <v>21</v>
      </c>
      <c r="E78" s="10"/>
      <c r="I78" s="15">
        <v>21</v>
      </c>
      <c r="J78" s="20">
        <v>-4.3719924738270048</v>
      </c>
      <c r="K78" s="20">
        <v>-9.0199267854597274</v>
      </c>
      <c r="L78" s="4">
        <v>21</v>
      </c>
      <c r="M78" s="4">
        <v>21</v>
      </c>
    </row>
    <row r="79" spans="1:13">
      <c r="A79" s="26" t="s">
        <v>87</v>
      </c>
      <c r="C79" s="4">
        <v>21.5</v>
      </c>
      <c r="E79" s="10"/>
      <c r="I79" s="15">
        <v>21.5</v>
      </c>
      <c r="J79" s="20">
        <v>-4.287640348989191</v>
      </c>
      <c r="K79" s="20">
        <v>-8.7934106418698548</v>
      </c>
      <c r="L79" s="4">
        <v>21.5</v>
      </c>
      <c r="M79" s="4">
        <v>21.5</v>
      </c>
    </row>
    <row r="80" spans="1:13">
      <c r="A80" s="26" t="s">
        <v>88</v>
      </c>
      <c r="C80" s="4">
        <v>21.85</v>
      </c>
      <c r="E80" s="10"/>
      <c r="I80" s="15">
        <v>21.85</v>
      </c>
      <c r="J80" s="20">
        <v>-4.5605330101830059</v>
      </c>
      <c r="K80" s="20">
        <v>-8.995163159047193</v>
      </c>
      <c r="L80" s="4">
        <v>21.85</v>
      </c>
      <c r="M80" s="4">
        <v>21.85</v>
      </c>
    </row>
    <row r="81" spans="1:13">
      <c r="A81" s="26" t="s">
        <v>89</v>
      </c>
      <c r="C81" s="4">
        <v>22.05</v>
      </c>
      <c r="E81" s="10"/>
      <c r="I81" s="15">
        <v>22.05</v>
      </c>
      <c r="J81" s="20">
        <v>-4.4819449788911223</v>
      </c>
      <c r="K81" s="20">
        <v>-9.2425131759523822</v>
      </c>
      <c r="L81" s="4">
        <v>22.05</v>
      </c>
      <c r="M81" s="4">
        <v>22.05</v>
      </c>
    </row>
    <row r="82" spans="1:13">
      <c r="A82" s="26" t="s">
        <v>90</v>
      </c>
      <c r="C82" s="4">
        <v>22.65</v>
      </c>
      <c r="D82" s="4">
        <v>0.35</v>
      </c>
      <c r="E82" s="7">
        <v>5671</v>
      </c>
      <c r="F82" s="7">
        <v>5671</v>
      </c>
      <c r="G82" s="8">
        <v>263</v>
      </c>
      <c r="H82" s="30">
        <v>-4.5</v>
      </c>
      <c r="I82" s="15">
        <v>22.5</v>
      </c>
      <c r="J82" s="20">
        <v>-4.4684276317588187</v>
      </c>
      <c r="K82" s="20">
        <v>-9.2541155244258331</v>
      </c>
      <c r="L82" s="4">
        <v>22.65</v>
      </c>
      <c r="M82" s="4">
        <v>22.65</v>
      </c>
    </row>
    <row r="83" spans="1:13">
      <c r="A83" s="26" t="s">
        <v>91</v>
      </c>
      <c r="C83" s="4">
        <v>23</v>
      </c>
      <c r="E83" s="5">
        <f>-271.18*C83+12389</f>
        <v>6151.86</v>
      </c>
      <c r="I83" s="15">
        <v>23</v>
      </c>
      <c r="J83" s="20">
        <v>-4.2879983833655935</v>
      </c>
      <c r="K83" s="20">
        <v>-9.7824612317257813</v>
      </c>
      <c r="L83" s="4">
        <v>23</v>
      </c>
      <c r="M83" s="4">
        <v>23</v>
      </c>
    </row>
    <row r="84" spans="1:13">
      <c r="A84" s="26" t="s">
        <v>92</v>
      </c>
      <c r="C84" s="4">
        <v>23.3</v>
      </c>
      <c r="E84" s="5">
        <f>-271.18*C84+12389</f>
        <v>6070.5059999999994</v>
      </c>
      <c r="I84" s="15">
        <v>23.3</v>
      </c>
      <c r="J84" s="20">
        <v>-4.6281792260092685</v>
      </c>
      <c r="K84" s="20">
        <v>-10.045454240079637</v>
      </c>
      <c r="L84" s="4">
        <v>23.3</v>
      </c>
      <c r="M84" s="4">
        <v>23.3</v>
      </c>
    </row>
    <row r="85" spans="1:13">
      <c r="J85" s="20"/>
    </row>
    <row r="86" spans="1:13">
      <c r="A86" s="27" t="s">
        <v>93</v>
      </c>
      <c r="J86" s="20"/>
    </row>
    <row r="87" spans="1:13" ht="40.200000000000003" thickBot="1">
      <c r="E87" s="13" t="s">
        <v>126</v>
      </c>
      <c r="H87" s="30" t="s">
        <v>127</v>
      </c>
      <c r="I87" s="15" t="s">
        <v>128</v>
      </c>
      <c r="J87" s="17" t="s">
        <v>129</v>
      </c>
      <c r="K87" s="21" t="s">
        <v>130</v>
      </c>
    </row>
    <row r="88" spans="1:13">
      <c r="E88" s="7"/>
      <c r="F88" s="7"/>
      <c r="G88" s="8"/>
      <c r="H88" s="15" t="s">
        <v>8</v>
      </c>
      <c r="I88" s="15">
        <v>0.95</v>
      </c>
      <c r="J88" s="20">
        <v>-4.1362243924478612</v>
      </c>
      <c r="K88" s="20">
        <v>-6.4658492317837162</v>
      </c>
    </row>
    <row r="89" spans="1:13">
      <c r="H89" s="15" t="s">
        <v>7</v>
      </c>
      <c r="I89" s="15">
        <v>0.45</v>
      </c>
      <c r="J89" s="20">
        <v>-3.9662488449892663</v>
      </c>
      <c r="K89" s="20">
        <v>-6.0597533570492983</v>
      </c>
    </row>
    <row r="90" spans="1:13">
      <c r="H90" s="15">
        <v>3</v>
      </c>
      <c r="I90" s="15">
        <v>0</v>
      </c>
      <c r="J90" s="18">
        <v>-4.0002871297537137</v>
      </c>
      <c r="K90" s="18">
        <v>-6.190226090687049</v>
      </c>
    </row>
    <row r="91" spans="1:13">
      <c r="H91" s="15" t="s">
        <v>9</v>
      </c>
      <c r="I91" s="15">
        <v>-0.5</v>
      </c>
      <c r="J91" s="20">
        <v>-3.9151634064018292</v>
      </c>
      <c r="K91" s="20">
        <v>-5.9644705531239843</v>
      </c>
    </row>
    <row r="92" spans="1:13">
      <c r="H92" s="15" t="s">
        <v>10</v>
      </c>
      <c r="I92" s="15">
        <v>-0.95</v>
      </c>
      <c r="J92" s="20">
        <v>-4.0915175439878952</v>
      </c>
      <c r="K92" s="20">
        <v>-5.9947182218071129</v>
      </c>
    </row>
    <row r="93" spans="1:13" ht="40.200000000000003" thickBot="1">
      <c r="H93" s="16"/>
      <c r="I93" s="15" t="s">
        <v>128</v>
      </c>
      <c r="J93" s="17" t="s">
        <v>131</v>
      </c>
      <c r="K93" s="21" t="s">
        <v>132</v>
      </c>
    </row>
    <row r="94" spans="1:13">
      <c r="H94" s="15" t="s">
        <v>13</v>
      </c>
      <c r="I94" s="15">
        <v>1.1499999999999999</v>
      </c>
      <c r="J94" s="20">
        <v>-3.8933705280269733</v>
      </c>
      <c r="K94" s="20">
        <v>-9.2621963189980896</v>
      </c>
    </row>
    <row r="95" spans="1:13">
      <c r="H95" s="15" t="s">
        <v>12</v>
      </c>
      <c r="I95" s="15">
        <v>0.8</v>
      </c>
      <c r="J95" s="20">
        <v>-4.1401786421049769</v>
      </c>
      <c r="K95" s="20">
        <v>-9.3733886439790108</v>
      </c>
    </row>
    <row r="96" spans="1:13">
      <c r="H96" s="15" t="s">
        <v>11</v>
      </c>
      <c r="I96" s="15">
        <v>0.4</v>
      </c>
      <c r="J96" s="20">
        <v>-3.8445219053126207</v>
      </c>
      <c r="K96" s="20">
        <v>-8.8940848882283916</v>
      </c>
    </row>
    <row r="97" spans="8:11">
      <c r="H97" s="15">
        <v>7</v>
      </c>
      <c r="I97" s="15">
        <v>0</v>
      </c>
      <c r="J97" s="18">
        <v>-4.0153185698905212</v>
      </c>
      <c r="K97" s="18">
        <v>-8.9999420812652122</v>
      </c>
    </row>
    <row r="98" spans="8:11">
      <c r="H98" s="15" t="s">
        <v>14</v>
      </c>
      <c r="I98" s="15">
        <v>-0.5</v>
      </c>
      <c r="J98" s="20">
        <v>-3.9532656656860095</v>
      </c>
      <c r="K98" s="20">
        <v>-9.4825168273521587</v>
      </c>
    </row>
    <row r="99" spans="8:11">
      <c r="H99" s="15" t="s">
        <v>15</v>
      </c>
      <c r="I99" s="15">
        <v>-0.9</v>
      </c>
      <c r="J99" s="20">
        <v>-3.927841941751165</v>
      </c>
      <c r="K99" s="20">
        <v>-9.5450114724759185</v>
      </c>
    </row>
    <row r="100" spans="8:11">
      <c r="H100" s="15" t="s">
        <v>16</v>
      </c>
      <c r="I100" s="15">
        <v>-1.35</v>
      </c>
      <c r="J100" s="20">
        <v>-3.8775287122336612</v>
      </c>
      <c r="K100" s="20">
        <v>-9.307518746926128</v>
      </c>
    </row>
    <row r="101" spans="8:11" ht="40.200000000000003" thickBot="1">
      <c r="H101" s="16"/>
      <c r="J101" s="17" t="s">
        <v>133</v>
      </c>
      <c r="K101" s="21" t="s">
        <v>134</v>
      </c>
    </row>
    <row r="102" spans="8:11">
      <c r="H102" s="15" t="s">
        <v>19</v>
      </c>
      <c r="I102" s="15">
        <v>0.8</v>
      </c>
      <c r="J102" s="20">
        <v>-4.8949357243953511</v>
      </c>
      <c r="K102" s="20">
        <v>-9.8304406374066282</v>
      </c>
    </row>
    <row r="103" spans="8:11">
      <c r="H103" s="15" t="s">
        <v>18</v>
      </c>
      <c r="I103" s="15">
        <v>0.6</v>
      </c>
      <c r="J103" s="20">
        <v>-4.6480198877974344</v>
      </c>
      <c r="K103" s="20">
        <v>-9.5106462435876491</v>
      </c>
    </row>
    <row r="104" spans="8:11">
      <c r="H104" s="15" t="s">
        <v>17</v>
      </c>
      <c r="I104" s="15">
        <v>0.3</v>
      </c>
      <c r="J104" s="20">
        <v>-4.5352104887215487</v>
      </c>
      <c r="K104" s="20">
        <v>-9.4432279647675301</v>
      </c>
    </row>
    <row r="105" spans="8:11">
      <c r="H105" s="15">
        <v>16</v>
      </c>
      <c r="I105" s="15">
        <v>0</v>
      </c>
      <c r="J105" s="18">
        <v>-4.7132384021613616</v>
      </c>
      <c r="K105" s="18">
        <v>-9.7014189152907075</v>
      </c>
    </row>
    <row r="106" spans="8:11">
      <c r="H106" s="15" t="s">
        <v>20</v>
      </c>
      <c r="I106" s="15">
        <v>-0.35</v>
      </c>
      <c r="J106" s="20">
        <v>-4.7749174473731033</v>
      </c>
      <c r="K106" s="20">
        <v>-9.829410172209931</v>
      </c>
    </row>
    <row r="107" spans="8:11">
      <c r="H107" s="15" t="s">
        <v>21</v>
      </c>
      <c r="I107" s="15">
        <v>-0.7</v>
      </c>
      <c r="J107" s="20">
        <v>-4.6936865260497793</v>
      </c>
      <c r="K107" s="20">
        <v>-9.5963451703823601</v>
      </c>
    </row>
    <row r="108" spans="8:11">
      <c r="H108" s="15" t="s">
        <v>22</v>
      </c>
      <c r="I108" s="15">
        <v>-1.1000000000000001</v>
      </c>
      <c r="J108" s="20">
        <v>-4.7644836778971751</v>
      </c>
      <c r="K108" s="20">
        <v>-9.7369402965878997</v>
      </c>
    </row>
    <row r="114" spans="5:6">
      <c r="E114" s="7"/>
      <c r="F114" s="7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workbookViewId="0">
      <selection activeCell="E84" sqref="E84"/>
    </sheetView>
  </sheetViews>
  <sheetFormatPr baseColWidth="10" defaultColWidth="11.44140625" defaultRowHeight="13.2"/>
  <cols>
    <col min="1" max="1" width="11.44140625" style="26"/>
    <col min="2" max="2" width="13.88671875" style="4" customWidth="1"/>
    <col min="3" max="3" width="12.88671875" style="4" bestFit="1" customWidth="1"/>
    <col min="4" max="4" width="12.88671875" style="4" customWidth="1"/>
    <col min="5" max="5" width="21.5546875" style="5" bestFit="1" customWidth="1"/>
    <col min="6" max="6" width="12.5546875" style="5" customWidth="1"/>
    <col min="7" max="7" width="8" style="6" customWidth="1"/>
    <col min="8" max="8" width="8" style="29" customWidth="1"/>
    <col min="9" max="9" width="10.88671875" style="15" customWidth="1"/>
    <col min="10" max="10" width="11.5546875" customWidth="1"/>
    <col min="11" max="11" width="10.88671875" style="20" customWidth="1"/>
    <col min="12" max="13" width="12.88671875" style="4" bestFit="1" customWidth="1"/>
    <col min="14" max="14" width="13.109375" style="4" customWidth="1"/>
    <col min="15" max="15" width="10.5546875" style="4" customWidth="1"/>
    <col min="16" max="16" width="8.88671875" style="4" customWidth="1"/>
    <col min="17" max="17" width="9" style="4" customWidth="1"/>
    <col min="18" max="16384" width="11.44140625" style="4"/>
  </cols>
  <sheetData>
    <row r="1" spans="1:20" s="1" customFormat="1" ht="27" thickBot="1">
      <c r="A1" s="23" t="s">
        <v>110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3</v>
      </c>
      <c r="G1" s="2" t="s">
        <v>4</v>
      </c>
      <c r="H1" s="28" t="s">
        <v>111</v>
      </c>
      <c r="I1" s="14" t="s">
        <v>6</v>
      </c>
      <c r="J1" s="17" t="s">
        <v>120</v>
      </c>
      <c r="K1" s="21" t="s">
        <v>121</v>
      </c>
      <c r="L1" s="1" t="s">
        <v>5</v>
      </c>
      <c r="M1" s="1" t="s">
        <v>1</v>
      </c>
      <c r="N1" s="1" t="s">
        <v>112</v>
      </c>
      <c r="O1" s="1" t="s">
        <v>115</v>
      </c>
      <c r="P1" s="1" t="s">
        <v>116</v>
      </c>
      <c r="Q1" s="1" t="s">
        <v>117</v>
      </c>
      <c r="R1" s="1" t="s">
        <v>118</v>
      </c>
      <c r="S1" s="1" t="s">
        <v>114</v>
      </c>
      <c r="T1" s="1" t="s">
        <v>114</v>
      </c>
    </row>
    <row r="2" spans="1:20">
      <c r="A2" s="24" t="s">
        <v>23</v>
      </c>
      <c r="C2" s="4">
        <v>0</v>
      </c>
      <c r="E2" s="5">
        <f>-645.21*C2+15925</f>
        <v>15925</v>
      </c>
      <c r="I2" s="15">
        <v>0</v>
      </c>
      <c r="J2" s="18">
        <v>-4.1634484968751018</v>
      </c>
      <c r="K2" s="18">
        <v>-5.0498916403804701</v>
      </c>
      <c r="L2" s="4">
        <v>0</v>
      </c>
      <c r="M2" s="4">
        <v>0</v>
      </c>
      <c r="O2" s="4">
        <v>10200</v>
      </c>
      <c r="P2" s="4">
        <v>9400</v>
      </c>
      <c r="Q2" s="4">
        <v>7000</v>
      </c>
      <c r="R2" s="4">
        <v>6460</v>
      </c>
      <c r="S2" s="4">
        <v>-4</v>
      </c>
      <c r="T2" s="4">
        <v>0</v>
      </c>
    </row>
    <row r="3" spans="1:20">
      <c r="A3" s="24" t="s">
        <v>24</v>
      </c>
      <c r="C3" s="4">
        <v>0.2</v>
      </c>
      <c r="E3" s="5">
        <f>-645.21*C3+15925</f>
        <v>15795.958000000001</v>
      </c>
      <c r="I3" s="15">
        <v>0.2</v>
      </c>
      <c r="J3" s="18">
        <v>-4.2712912398563656</v>
      </c>
      <c r="K3" s="18">
        <v>-5.3417450330428853</v>
      </c>
      <c r="L3" s="4">
        <v>0.2</v>
      </c>
      <c r="M3" s="4">
        <v>0.2</v>
      </c>
      <c r="O3" s="4">
        <v>10200</v>
      </c>
      <c r="P3" s="4">
        <v>9400</v>
      </c>
      <c r="Q3" s="4">
        <v>7000</v>
      </c>
      <c r="R3" s="4">
        <v>6460</v>
      </c>
      <c r="S3" s="4">
        <f>S2-1</f>
        <v>-5</v>
      </c>
      <c r="T3" s="4">
        <f>T2+2</f>
        <v>2</v>
      </c>
    </row>
    <row r="4" spans="1:20">
      <c r="A4" s="24" t="s">
        <v>25</v>
      </c>
      <c r="C4" s="4">
        <v>0.5</v>
      </c>
      <c r="E4" s="5">
        <f>-645.21*C4+15925</f>
        <v>15602.395</v>
      </c>
      <c r="I4" s="15">
        <v>0.5</v>
      </c>
      <c r="J4" s="18">
        <v>-4.2130979837322471</v>
      </c>
      <c r="K4" s="18">
        <v>-5.25391644427964</v>
      </c>
      <c r="L4" s="4">
        <v>0.5</v>
      </c>
      <c r="M4" s="4">
        <v>0.5</v>
      </c>
      <c r="O4" s="4">
        <v>10200</v>
      </c>
      <c r="P4" s="4">
        <v>9400</v>
      </c>
      <c r="Q4" s="4">
        <v>7000</v>
      </c>
      <c r="R4" s="4">
        <v>6460</v>
      </c>
      <c r="S4" s="4">
        <f t="shared" ref="S4:S10" si="0">S3-1</f>
        <v>-6</v>
      </c>
      <c r="T4" s="4">
        <f t="shared" ref="T4:T10" si="1">T3+2</f>
        <v>4</v>
      </c>
    </row>
    <row r="5" spans="1:20">
      <c r="A5" s="24" t="s">
        <v>26</v>
      </c>
      <c r="C5" s="4">
        <v>0.8</v>
      </c>
      <c r="E5" s="5">
        <f>-645.21*C5+15925</f>
        <v>15408.832</v>
      </c>
      <c r="I5" s="15">
        <v>0.8</v>
      </c>
      <c r="J5" s="18">
        <v>-4.3254400398073525</v>
      </c>
      <c r="K5" s="18">
        <v>-5.1697787072571613</v>
      </c>
      <c r="L5" s="4">
        <v>0.8</v>
      </c>
      <c r="M5" s="4">
        <v>0.8</v>
      </c>
      <c r="O5" s="4">
        <v>10200</v>
      </c>
      <c r="P5" s="4">
        <v>9400</v>
      </c>
      <c r="Q5" s="4">
        <v>7000</v>
      </c>
      <c r="R5" s="4">
        <v>6460</v>
      </c>
      <c r="S5" s="4">
        <f t="shared" si="0"/>
        <v>-7</v>
      </c>
      <c r="T5" s="4">
        <f t="shared" si="1"/>
        <v>6</v>
      </c>
    </row>
    <row r="6" spans="1:20">
      <c r="A6" s="24" t="s">
        <v>27</v>
      </c>
      <c r="C6" s="4">
        <v>1</v>
      </c>
      <c r="D6" s="4">
        <v>1</v>
      </c>
      <c r="E6" s="7">
        <v>15280</v>
      </c>
      <c r="F6" s="7">
        <v>15280</v>
      </c>
      <c r="G6" s="7">
        <v>350</v>
      </c>
      <c r="H6" s="30">
        <v>-4.5</v>
      </c>
      <c r="I6" s="15">
        <v>1</v>
      </c>
      <c r="J6" s="18">
        <v>-4.3751841589079863</v>
      </c>
      <c r="K6" s="18">
        <v>-5.3796046121771202</v>
      </c>
      <c r="L6" s="4">
        <v>1</v>
      </c>
      <c r="M6" s="4">
        <v>1</v>
      </c>
      <c r="O6" s="4">
        <v>10200</v>
      </c>
      <c r="P6" s="4">
        <v>9400</v>
      </c>
      <c r="Q6" s="4">
        <v>7000</v>
      </c>
      <c r="R6" s="4">
        <v>6460</v>
      </c>
      <c r="S6" s="4">
        <f t="shared" si="0"/>
        <v>-8</v>
      </c>
      <c r="T6" s="4">
        <f t="shared" si="1"/>
        <v>8</v>
      </c>
    </row>
    <row r="7" spans="1:20">
      <c r="A7" s="24" t="s">
        <v>28</v>
      </c>
      <c r="C7" s="4">
        <v>1.25</v>
      </c>
      <c r="E7" s="5">
        <f t="shared" ref="E7:E12" si="2">-613.71*C7+15894</f>
        <v>15126.862499999999</v>
      </c>
      <c r="I7" s="15">
        <v>1.25</v>
      </c>
      <c r="J7" s="18">
        <v>-4.4467622580140738</v>
      </c>
      <c r="K7" s="18">
        <v>-5.6071558660260497</v>
      </c>
      <c r="L7" s="4">
        <v>1.25</v>
      </c>
      <c r="M7" s="4">
        <v>1.25</v>
      </c>
      <c r="O7" s="4">
        <v>10200</v>
      </c>
      <c r="P7" s="4">
        <v>9400</v>
      </c>
      <c r="Q7" s="4">
        <v>7000</v>
      </c>
      <c r="R7" s="4">
        <v>6460</v>
      </c>
      <c r="S7" s="4">
        <f t="shared" si="0"/>
        <v>-9</v>
      </c>
      <c r="T7" s="4">
        <f t="shared" si="1"/>
        <v>10</v>
      </c>
    </row>
    <row r="8" spans="1:20">
      <c r="A8" s="24" t="s">
        <v>29</v>
      </c>
      <c r="C8" s="4">
        <v>1.5</v>
      </c>
      <c r="E8" s="5">
        <f t="shared" si="2"/>
        <v>14973.434999999999</v>
      </c>
      <c r="F8" s="7"/>
      <c r="G8" s="8"/>
      <c r="H8" s="30"/>
      <c r="I8" s="15">
        <v>1.5</v>
      </c>
      <c r="J8" s="18">
        <v>-4.6715774628034108</v>
      </c>
      <c r="K8" s="18">
        <v>-5.8153599451748619</v>
      </c>
      <c r="L8" s="4">
        <v>1.5</v>
      </c>
      <c r="M8" s="4">
        <v>1.5</v>
      </c>
      <c r="O8" s="4">
        <v>10200</v>
      </c>
      <c r="P8" s="4">
        <v>9400</v>
      </c>
      <c r="Q8" s="4">
        <v>7000</v>
      </c>
      <c r="R8" s="4">
        <v>6460</v>
      </c>
      <c r="S8" s="4">
        <f t="shared" si="0"/>
        <v>-10</v>
      </c>
      <c r="T8" s="4">
        <f t="shared" si="1"/>
        <v>12</v>
      </c>
    </row>
    <row r="9" spans="1:20">
      <c r="A9" s="24" t="s">
        <v>30</v>
      </c>
      <c r="C9" s="4">
        <v>1.8</v>
      </c>
      <c r="E9" s="5">
        <f t="shared" si="2"/>
        <v>14789.322</v>
      </c>
      <c r="I9" s="15">
        <v>1.8</v>
      </c>
      <c r="J9" s="18">
        <v>-4.2379999280912166</v>
      </c>
      <c r="K9" s="18">
        <v>-5.8542190178361544</v>
      </c>
      <c r="L9" s="4">
        <v>1.8</v>
      </c>
      <c r="M9" s="4">
        <v>1.8</v>
      </c>
      <c r="O9" s="4">
        <v>10200</v>
      </c>
      <c r="P9" s="4">
        <v>9400</v>
      </c>
      <c r="Q9" s="4">
        <v>7000</v>
      </c>
      <c r="R9" s="4">
        <v>6460</v>
      </c>
      <c r="S9" s="4">
        <f t="shared" si="0"/>
        <v>-11</v>
      </c>
      <c r="T9" s="4">
        <f t="shared" si="1"/>
        <v>14</v>
      </c>
    </row>
    <row r="10" spans="1:20">
      <c r="A10" s="24" t="s">
        <v>31</v>
      </c>
      <c r="C10" s="4">
        <v>2</v>
      </c>
      <c r="E10" s="5">
        <f t="shared" si="2"/>
        <v>14666.58</v>
      </c>
      <c r="I10" s="15">
        <v>2</v>
      </c>
      <c r="J10" s="18">
        <v>-4.2310161185205963</v>
      </c>
      <c r="K10" s="18">
        <v>-5.9896246452845849</v>
      </c>
      <c r="L10" s="4">
        <v>2</v>
      </c>
      <c r="M10" s="4">
        <v>2</v>
      </c>
      <c r="O10" s="4">
        <v>10200</v>
      </c>
      <c r="P10" s="4">
        <v>9400</v>
      </c>
      <c r="Q10" s="4">
        <v>7000</v>
      </c>
      <c r="R10" s="4">
        <v>6460</v>
      </c>
      <c r="S10" s="4">
        <f t="shared" si="0"/>
        <v>-12</v>
      </c>
      <c r="T10" s="4">
        <f t="shared" si="1"/>
        <v>16</v>
      </c>
    </row>
    <row r="11" spans="1:20">
      <c r="A11" s="24" t="s">
        <v>32</v>
      </c>
      <c r="C11" s="4">
        <v>2.25</v>
      </c>
      <c r="E11" s="5">
        <f t="shared" si="2"/>
        <v>14513.1525</v>
      </c>
      <c r="I11" s="15">
        <v>2.25</v>
      </c>
      <c r="J11" s="18">
        <v>-4.5487545465489294</v>
      </c>
      <c r="K11" s="18">
        <v>-6.2406237005873457</v>
      </c>
      <c r="L11" s="4">
        <v>2.25</v>
      </c>
      <c r="M11" s="4">
        <v>2.25</v>
      </c>
      <c r="O11" s="4">
        <v>10200</v>
      </c>
      <c r="P11" s="4">
        <v>9400</v>
      </c>
      <c r="Q11" s="4">
        <v>7000</v>
      </c>
      <c r="R11" s="4">
        <v>6460</v>
      </c>
      <c r="S11" s="4">
        <f>S10-1</f>
        <v>-13</v>
      </c>
      <c r="T11" s="4">
        <f>T10+2</f>
        <v>18</v>
      </c>
    </row>
    <row r="12" spans="1:20" s="9" customFormat="1">
      <c r="A12" s="24" t="s">
        <v>33</v>
      </c>
      <c r="C12" s="4">
        <v>2.5</v>
      </c>
      <c r="D12" s="4"/>
      <c r="E12" s="5">
        <f t="shared" si="2"/>
        <v>14359.725</v>
      </c>
      <c r="F12" s="10"/>
      <c r="G12" s="11"/>
      <c r="H12" s="31"/>
      <c r="I12" s="15">
        <v>2.5</v>
      </c>
      <c r="J12" s="18">
        <v>-4.1622260396995348</v>
      </c>
      <c r="K12" s="18">
        <v>-6.2976178038917983</v>
      </c>
      <c r="L12" s="4">
        <v>2.5</v>
      </c>
      <c r="M12" s="4">
        <v>2.5</v>
      </c>
      <c r="O12" s="4">
        <v>10200</v>
      </c>
      <c r="P12" s="4">
        <v>9400</v>
      </c>
      <c r="Q12" s="4">
        <v>7000</v>
      </c>
      <c r="R12" s="4">
        <v>6460</v>
      </c>
      <c r="S12" s="4">
        <f>S11-1</f>
        <v>-14</v>
      </c>
      <c r="T12" s="4">
        <f>T11+2</f>
        <v>20</v>
      </c>
    </row>
    <row r="13" spans="1:20" s="9" customFormat="1">
      <c r="A13" s="24" t="s">
        <v>34</v>
      </c>
      <c r="C13" s="4">
        <v>2.75</v>
      </c>
      <c r="D13" s="4"/>
      <c r="E13" s="7">
        <v>14206</v>
      </c>
      <c r="F13" s="7">
        <v>14206</v>
      </c>
      <c r="G13" s="8">
        <v>175</v>
      </c>
      <c r="H13" s="30">
        <v>-4.5</v>
      </c>
      <c r="I13" s="15">
        <v>2.75</v>
      </c>
      <c r="J13" s="18">
        <v>-4.0218489749616122</v>
      </c>
      <c r="K13" s="18">
        <v>-6.2722474122269167</v>
      </c>
      <c r="L13" s="4">
        <v>2.75</v>
      </c>
      <c r="M13" s="4">
        <v>2.75</v>
      </c>
      <c r="O13" s="4">
        <v>10200</v>
      </c>
      <c r="P13" s="4">
        <v>9400</v>
      </c>
      <c r="Q13" s="4">
        <v>7000</v>
      </c>
      <c r="R13" s="4">
        <v>6460</v>
      </c>
      <c r="S13" s="4">
        <f>S12-1</f>
        <v>-15</v>
      </c>
      <c r="T13" s="4">
        <f>T12+2</f>
        <v>22</v>
      </c>
    </row>
    <row r="14" spans="1:20" s="9" customFormat="1">
      <c r="A14" s="24" t="s">
        <v>35</v>
      </c>
      <c r="C14" s="4">
        <v>3</v>
      </c>
      <c r="D14" s="4"/>
      <c r="E14" s="5">
        <f t="shared" ref="E14:E19" si="3">-477.14*C14+15518</f>
        <v>14086.58</v>
      </c>
      <c r="F14" s="10"/>
      <c r="G14" s="11"/>
      <c r="H14" s="31"/>
      <c r="I14" s="15">
        <v>3</v>
      </c>
      <c r="J14" s="18">
        <v>-4.0002871297537137</v>
      </c>
      <c r="K14" s="18">
        <v>-6.190226090687049</v>
      </c>
      <c r="L14" s="4">
        <v>3</v>
      </c>
      <c r="M14" s="4">
        <v>3</v>
      </c>
      <c r="O14" s="4"/>
      <c r="P14" s="4"/>
      <c r="Q14" s="4"/>
      <c r="R14" s="4"/>
      <c r="S14" s="4"/>
      <c r="T14" s="4"/>
    </row>
    <row r="15" spans="1:20">
      <c r="A15" s="24" t="s">
        <v>36</v>
      </c>
      <c r="C15" s="4">
        <v>3.3</v>
      </c>
      <c r="E15" s="5">
        <f t="shared" si="3"/>
        <v>13943.438</v>
      </c>
      <c r="I15" s="15">
        <v>3.3</v>
      </c>
      <c r="J15" s="18">
        <v>-4.433799473098972</v>
      </c>
      <c r="K15" s="18">
        <v>-6.2375130509805787</v>
      </c>
      <c r="L15" s="4">
        <v>3.3</v>
      </c>
      <c r="M15" s="4">
        <v>3.3</v>
      </c>
    </row>
    <row r="16" spans="1:20">
      <c r="A16" s="24" t="s">
        <v>37</v>
      </c>
      <c r="C16" s="4">
        <v>3.5</v>
      </c>
      <c r="E16" s="5">
        <f t="shared" si="3"/>
        <v>13848.01</v>
      </c>
      <c r="I16" s="15">
        <v>3.5</v>
      </c>
      <c r="J16" s="18">
        <v>-4.4202749724831403</v>
      </c>
      <c r="K16" s="18">
        <v>-6.4810021092787276</v>
      </c>
      <c r="L16" s="4">
        <v>3.5</v>
      </c>
      <c r="M16" s="4">
        <v>3.5</v>
      </c>
    </row>
    <row r="17" spans="1:13">
      <c r="A17" s="24" t="s">
        <v>38</v>
      </c>
      <c r="C17" s="4">
        <v>3.75</v>
      </c>
      <c r="E17" s="5">
        <f t="shared" si="3"/>
        <v>13728.725</v>
      </c>
      <c r="I17" s="15">
        <v>3.75</v>
      </c>
      <c r="J17" s="18">
        <v>-4.1984715414797567</v>
      </c>
      <c r="K17" s="18">
        <v>-6.9713237004408493</v>
      </c>
      <c r="L17" s="4">
        <v>3.75</v>
      </c>
      <c r="M17" s="4">
        <v>3.75</v>
      </c>
    </row>
    <row r="18" spans="1:13" s="12" customFormat="1">
      <c r="A18" s="24" t="s">
        <v>39</v>
      </c>
      <c r="C18" s="12">
        <v>4</v>
      </c>
      <c r="E18" s="5">
        <f t="shared" si="3"/>
        <v>13609.44</v>
      </c>
      <c r="F18" s="13"/>
      <c r="G18" s="6"/>
      <c r="H18" s="29"/>
      <c r="I18" s="15">
        <v>4</v>
      </c>
      <c r="J18" s="18">
        <v>-4.1975782123054977</v>
      </c>
      <c r="K18" s="18">
        <v>-7.2042675486155456</v>
      </c>
      <c r="L18" s="12">
        <v>4</v>
      </c>
      <c r="M18" s="12">
        <v>4</v>
      </c>
    </row>
    <row r="19" spans="1:13" s="12" customFormat="1">
      <c r="A19" s="24" t="s">
        <v>40</v>
      </c>
      <c r="C19" s="12">
        <v>4.25</v>
      </c>
      <c r="E19" s="5">
        <f t="shared" si="3"/>
        <v>13490.155000000001</v>
      </c>
      <c r="F19" s="13"/>
      <c r="G19" s="6"/>
      <c r="H19" s="29"/>
      <c r="I19" s="15">
        <v>4.25</v>
      </c>
      <c r="J19" s="18">
        <v>-3.9045060234879094</v>
      </c>
      <c r="K19" s="18">
        <v>-7.4801264506841179</v>
      </c>
      <c r="L19" s="12">
        <v>4.25</v>
      </c>
      <c r="M19" s="12">
        <v>4.25</v>
      </c>
    </row>
    <row r="20" spans="1:13" s="12" customFormat="1">
      <c r="A20" s="24" t="s">
        <v>41</v>
      </c>
      <c r="C20" s="12">
        <v>4.5</v>
      </c>
      <c r="E20" s="7">
        <v>13371</v>
      </c>
      <c r="F20" s="7">
        <v>13371</v>
      </c>
      <c r="G20" s="8">
        <v>173</v>
      </c>
      <c r="H20" s="30">
        <v>-4.5</v>
      </c>
      <c r="I20" s="15">
        <v>4.5</v>
      </c>
      <c r="J20" s="18">
        <v>-3.9180204133900109</v>
      </c>
      <c r="K20" s="18">
        <v>-7.7192088931376679</v>
      </c>
      <c r="L20" s="12">
        <v>4.5</v>
      </c>
      <c r="M20" s="12">
        <v>4.5</v>
      </c>
    </row>
    <row r="21" spans="1:13" s="12" customFormat="1">
      <c r="A21" s="24" t="s">
        <v>42</v>
      </c>
      <c r="C21" s="12">
        <v>4.75</v>
      </c>
      <c r="E21" s="5">
        <f>-825*C21+17084</f>
        <v>13165.25</v>
      </c>
      <c r="F21" s="13"/>
      <c r="G21" s="6"/>
      <c r="H21" s="29"/>
      <c r="I21" s="15">
        <v>4.75</v>
      </c>
      <c r="J21" s="18">
        <v>-3.8856701223273387</v>
      </c>
      <c r="K21" s="18">
        <v>-8.2199988769994032</v>
      </c>
      <c r="L21" s="12">
        <v>4.75</v>
      </c>
      <c r="M21" s="12">
        <v>4.75</v>
      </c>
    </row>
    <row r="22" spans="1:13">
      <c r="A22" s="24" t="s">
        <v>43</v>
      </c>
      <c r="C22" s="12">
        <v>5</v>
      </c>
      <c r="D22" s="12"/>
      <c r="E22" s="5">
        <f>-825*C22+17084</f>
        <v>12959</v>
      </c>
      <c r="I22" s="15">
        <v>5</v>
      </c>
      <c r="J22" s="18">
        <v>-3.9328872559018557</v>
      </c>
      <c r="K22" s="18">
        <v>-8.7172583890490341</v>
      </c>
      <c r="L22" s="12">
        <v>5</v>
      </c>
      <c r="M22" s="12">
        <v>5</v>
      </c>
    </row>
    <row r="23" spans="1:13">
      <c r="A23" s="24" t="s">
        <v>44</v>
      </c>
      <c r="C23" s="12">
        <v>5.2</v>
      </c>
      <c r="D23" s="12"/>
      <c r="E23" s="5">
        <f>-825*C23+17084</f>
        <v>12794</v>
      </c>
      <c r="I23" s="15">
        <v>5.2</v>
      </c>
      <c r="J23" s="18">
        <v>-3.9451492985764571</v>
      </c>
      <c r="K23" s="18">
        <v>-8.4238276558135272</v>
      </c>
      <c r="L23" s="12">
        <v>5.2</v>
      </c>
      <c r="M23" s="12">
        <v>5.2</v>
      </c>
    </row>
    <row r="24" spans="1:13">
      <c r="A24" s="24" t="s">
        <v>45</v>
      </c>
      <c r="C24" s="4">
        <v>5.5</v>
      </c>
      <c r="E24" s="5">
        <f>-825*C24+17084</f>
        <v>12546.5</v>
      </c>
      <c r="I24" s="15">
        <v>5.5</v>
      </c>
      <c r="J24" s="18">
        <v>-4.0972276135227688</v>
      </c>
      <c r="K24" s="18">
        <v>-8.4688303466289678</v>
      </c>
      <c r="L24" s="4">
        <v>5.5</v>
      </c>
      <c r="M24" s="4">
        <v>5.5</v>
      </c>
    </row>
    <row r="25" spans="1:13">
      <c r="A25" s="35" t="s">
        <v>119</v>
      </c>
      <c r="B25" s="37" t="s">
        <v>122</v>
      </c>
      <c r="C25" s="34">
        <v>5.62</v>
      </c>
      <c r="D25" s="36">
        <v>0.87</v>
      </c>
      <c r="E25" s="7">
        <v>12447</v>
      </c>
      <c r="F25" s="7">
        <v>12447</v>
      </c>
      <c r="G25" s="8">
        <v>378</v>
      </c>
      <c r="H25" s="30">
        <v>-4.5</v>
      </c>
      <c r="I25" s="15">
        <f>C25</f>
        <v>5.62</v>
      </c>
      <c r="J25" s="18">
        <f>(J26+J24)/2</f>
        <v>-4.2059514857560787</v>
      </c>
      <c r="K25" s="18">
        <f>(K26+K24)/2</f>
        <v>-8.3155182474891465</v>
      </c>
      <c r="L25" s="4">
        <f>C25</f>
        <v>5.62</v>
      </c>
      <c r="M25" s="4">
        <f>C25</f>
        <v>5.62</v>
      </c>
    </row>
    <row r="26" spans="1:13">
      <c r="A26" s="24" t="s">
        <v>46</v>
      </c>
      <c r="B26" s="38"/>
      <c r="C26" s="4">
        <v>5.75</v>
      </c>
      <c r="E26" s="5">
        <f>-1950.8*C26+23410</f>
        <v>12192.9</v>
      </c>
      <c r="I26" s="15">
        <v>5.75</v>
      </c>
      <c r="J26" s="18">
        <v>-4.3146753579893886</v>
      </c>
      <c r="K26" s="18">
        <v>-8.1622061483493251</v>
      </c>
      <c r="L26" s="4">
        <v>5.75</v>
      </c>
      <c r="M26" s="4">
        <v>5.75</v>
      </c>
    </row>
    <row r="27" spans="1:13">
      <c r="A27" s="24" t="s">
        <v>47</v>
      </c>
      <c r="B27" s="38"/>
      <c r="C27" s="4">
        <v>6</v>
      </c>
      <c r="D27" s="12"/>
      <c r="E27" s="5">
        <f>-1950.8*C27+23410</f>
        <v>11705.2</v>
      </c>
      <c r="I27" s="15">
        <v>6</v>
      </c>
      <c r="J27" s="18">
        <v>-4.4731628219952437</v>
      </c>
      <c r="K27" s="18">
        <v>-7.8068643049731596</v>
      </c>
      <c r="L27" s="4">
        <v>6</v>
      </c>
      <c r="M27" s="4">
        <v>6</v>
      </c>
    </row>
    <row r="28" spans="1:13">
      <c r="A28" s="24" t="s">
        <v>48</v>
      </c>
      <c r="B28" s="38"/>
      <c r="C28" s="34">
        <v>6.25</v>
      </c>
      <c r="E28" s="7">
        <v>11218</v>
      </c>
      <c r="F28" s="7">
        <v>11218</v>
      </c>
      <c r="G28" s="8">
        <v>181</v>
      </c>
      <c r="H28" s="30">
        <v>-4.5</v>
      </c>
      <c r="I28" s="15">
        <v>6.25</v>
      </c>
      <c r="J28" s="18">
        <v>-4.7711205155593959</v>
      </c>
      <c r="K28" s="18">
        <v>-7.433868494429194</v>
      </c>
      <c r="L28" s="4">
        <v>6.25</v>
      </c>
      <c r="M28" s="4">
        <v>6.25</v>
      </c>
    </row>
    <row r="29" spans="1:13">
      <c r="A29" s="24" t="s">
        <v>49</v>
      </c>
      <c r="B29" s="38"/>
      <c r="C29" s="4">
        <v>6.5</v>
      </c>
      <c r="E29" s="5">
        <f>-1482.3*C29+20482</f>
        <v>10847.050000000001</v>
      </c>
      <c r="I29" s="15">
        <v>6.5</v>
      </c>
      <c r="J29" s="18">
        <v>-3.6097952487025378</v>
      </c>
      <c r="K29" s="18">
        <v>-8.6150715498113595</v>
      </c>
      <c r="L29" s="4">
        <v>6.5</v>
      </c>
      <c r="M29" s="4">
        <v>6.5</v>
      </c>
    </row>
    <row r="30" spans="1:13">
      <c r="A30" s="24" t="s">
        <v>50</v>
      </c>
      <c r="B30" s="38"/>
      <c r="C30" s="4">
        <v>6.75</v>
      </c>
      <c r="E30" s="5">
        <f>-1482.3*C30+20482</f>
        <v>10476.475</v>
      </c>
      <c r="I30" s="15">
        <v>6.75</v>
      </c>
      <c r="J30" s="18">
        <v>-4.1318657052523786</v>
      </c>
      <c r="K30" s="18">
        <v>-9.2487724350478437</v>
      </c>
      <c r="L30" s="4">
        <v>6.75</v>
      </c>
      <c r="M30" s="4">
        <v>6.75</v>
      </c>
    </row>
    <row r="31" spans="1:13">
      <c r="A31" s="35" t="s">
        <v>119</v>
      </c>
      <c r="B31" s="37"/>
      <c r="C31" s="34">
        <v>6.87</v>
      </c>
      <c r="D31" s="36">
        <v>0.375</v>
      </c>
      <c r="E31" s="7">
        <v>10299</v>
      </c>
      <c r="F31" s="7">
        <v>10299</v>
      </c>
      <c r="G31" s="8">
        <v>180</v>
      </c>
      <c r="H31" s="30">
        <v>-4.5</v>
      </c>
      <c r="I31" s="15">
        <f>C31</f>
        <v>6.87</v>
      </c>
      <c r="J31" s="18">
        <f>(J32+J30)/2</f>
        <v>-4.0735921375714499</v>
      </c>
      <c r="K31" s="18">
        <f>(K32+K30)/2</f>
        <v>-9.1243572581565289</v>
      </c>
      <c r="L31" s="4">
        <f>C31</f>
        <v>6.87</v>
      </c>
      <c r="M31" s="4">
        <f>C31</f>
        <v>6.87</v>
      </c>
    </row>
    <row r="32" spans="1:13">
      <c r="A32" s="24" t="s">
        <v>51</v>
      </c>
      <c r="C32" s="4">
        <v>7</v>
      </c>
      <c r="E32" s="5">
        <f>-1482.3*C32+20482</f>
        <v>10105.9</v>
      </c>
      <c r="I32" s="15">
        <v>7</v>
      </c>
      <c r="J32" s="18">
        <v>-4.0153185698905212</v>
      </c>
      <c r="K32" s="18">
        <v>-8.9999420812652122</v>
      </c>
      <c r="L32" s="4">
        <v>7</v>
      </c>
      <c r="M32" s="4">
        <v>7</v>
      </c>
    </row>
    <row r="33" spans="1:13">
      <c r="A33" s="35" t="s">
        <v>123</v>
      </c>
      <c r="B33" s="34"/>
      <c r="C33" s="34">
        <v>7.1</v>
      </c>
      <c r="E33" s="5">
        <f>-1482.3*C33+20482</f>
        <v>9957.67</v>
      </c>
      <c r="J33" s="18">
        <v>-4.0153185698905212</v>
      </c>
      <c r="K33" s="18">
        <v>-8.9999420812652122</v>
      </c>
    </row>
    <row r="34" spans="1:13" s="41" customFormat="1">
      <c r="A34" s="40"/>
      <c r="E34" s="42"/>
      <c r="F34" s="42"/>
      <c r="G34" s="43"/>
      <c r="H34" s="44"/>
      <c r="I34" s="45"/>
      <c r="J34" s="46"/>
      <c r="K34" s="46"/>
    </row>
    <row r="35" spans="1:13">
      <c r="A35" s="35" t="s">
        <v>123</v>
      </c>
      <c r="B35" s="34"/>
      <c r="C35" s="34">
        <v>7.1</v>
      </c>
      <c r="E35" s="39">
        <f>-8.6667*C35+10037</f>
        <v>9975.4664300000004</v>
      </c>
      <c r="J35" s="19">
        <v>-3.9807596679825714</v>
      </c>
      <c r="K35" s="19">
        <v>-8.7628321659742685</v>
      </c>
    </row>
    <row r="36" spans="1:13">
      <c r="A36" s="25" t="s">
        <v>52</v>
      </c>
      <c r="C36" s="4">
        <v>7.25</v>
      </c>
      <c r="E36" s="39">
        <f>-8.6667*C36+10037</f>
        <v>9974.1664249999994</v>
      </c>
      <c r="I36" s="16">
        <v>7.25</v>
      </c>
      <c r="J36" s="19">
        <v>-3.9807596679825714</v>
      </c>
      <c r="K36" s="19">
        <v>-8.7628321659742685</v>
      </c>
      <c r="L36" s="4">
        <v>7.25</v>
      </c>
      <c r="M36" s="4">
        <v>7.25</v>
      </c>
    </row>
    <row r="37" spans="1:13">
      <c r="A37" s="25" t="s">
        <v>53</v>
      </c>
      <c r="C37" s="4">
        <v>7.5</v>
      </c>
      <c r="E37" s="39">
        <f>-8.6667*C37+10037</f>
        <v>9971.9997500000009</v>
      </c>
      <c r="I37" s="16">
        <v>7.5</v>
      </c>
      <c r="J37" s="19">
        <v>-4.2575125559755884</v>
      </c>
      <c r="K37" s="19">
        <v>-10.586377060031468</v>
      </c>
      <c r="L37" s="4">
        <v>7.5</v>
      </c>
      <c r="M37" s="4">
        <v>7.5</v>
      </c>
    </row>
    <row r="38" spans="1:13">
      <c r="A38" s="24" t="s">
        <v>54</v>
      </c>
      <c r="C38" s="4">
        <v>7.75</v>
      </c>
      <c r="E38" s="7">
        <v>9970</v>
      </c>
      <c r="F38" s="7">
        <v>9970</v>
      </c>
      <c r="G38" s="8">
        <v>167</v>
      </c>
      <c r="H38" s="30">
        <v>-4.5</v>
      </c>
      <c r="I38" s="15">
        <v>7.75</v>
      </c>
      <c r="J38" s="18">
        <v>-4.2596191986042822</v>
      </c>
      <c r="K38" s="18">
        <v>-10.459495420325791</v>
      </c>
      <c r="L38" s="4">
        <v>7.75</v>
      </c>
      <c r="M38" s="4">
        <v>7.75</v>
      </c>
    </row>
    <row r="39" spans="1:13">
      <c r="A39" s="24" t="s">
        <v>55</v>
      </c>
      <c r="C39" s="4">
        <v>8</v>
      </c>
      <c r="E39" s="39">
        <f>-8.6667*C39+10037</f>
        <v>9967.6664000000001</v>
      </c>
      <c r="I39" s="15">
        <v>8</v>
      </c>
      <c r="J39" s="18">
        <v>-4.278010527332853</v>
      </c>
      <c r="K39" s="18">
        <v>-10.30518007297497</v>
      </c>
      <c r="L39" s="4">
        <v>8</v>
      </c>
      <c r="M39" s="4">
        <v>8</v>
      </c>
    </row>
    <row r="40" spans="1:13">
      <c r="A40" s="24" t="s">
        <v>56</v>
      </c>
      <c r="C40" s="4">
        <v>8.25</v>
      </c>
      <c r="E40" s="39">
        <f>-8.6667*C40+10037</f>
        <v>9965.4997249999997</v>
      </c>
      <c r="I40" s="15">
        <v>8.25</v>
      </c>
      <c r="J40" s="18">
        <v>-4.0797614478530528</v>
      </c>
      <c r="K40" s="18">
        <v>-10.167825904171117</v>
      </c>
      <c r="L40" s="4">
        <v>8.25</v>
      </c>
      <c r="M40" s="4">
        <v>8.25</v>
      </c>
    </row>
    <row r="41" spans="1:13">
      <c r="A41" s="24" t="s">
        <v>57</v>
      </c>
      <c r="C41" s="4">
        <v>8.5</v>
      </c>
      <c r="E41" s="39">
        <f>-8.6667*C41+10037</f>
        <v>9963.3330499999993</v>
      </c>
      <c r="I41" s="15">
        <v>8.5</v>
      </c>
      <c r="J41" s="18">
        <v>-4.3591432046041474</v>
      </c>
      <c r="K41" s="18">
        <v>-10.42605804478594</v>
      </c>
      <c r="L41" s="4">
        <v>8.5</v>
      </c>
      <c r="M41" s="4">
        <v>8.5</v>
      </c>
    </row>
    <row r="42" spans="1:13">
      <c r="A42" s="24" t="s">
        <v>58</v>
      </c>
      <c r="C42" s="4">
        <v>8.75</v>
      </c>
      <c r="E42" s="39">
        <f>-8.6667*C42+10037</f>
        <v>9961.1663750000007</v>
      </c>
      <c r="I42" s="15">
        <v>8.75</v>
      </c>
      <c r="J42" s="18">
        <v>-4.2469974843362248</v>
      </c>
      <c r="K42" s="18">
        <v>-10.565558138387631</v>
      </c>
      <c r="L42" s="4">
        <v>8.75</v>
      </c>
      <c r="M42" s="4">
        <v>8.75</v>
      </c>
    </row>
    <row r="43" spans="1:13">
      <c r="A43" s="24" t="s">
        <v>59</v>
      </c>
      <c r="C43" s="4">
        <v>9</v>
      </c>
      <c r="E43" s="39">
        <f>-8.6667*C43+10037</f>
        <v>9958.9997000000003</v>
      </c>
      <c r="I43" s="15">
        <v>9</v>
      </c>
      <c r="J43" s="18">
        <v>-4.4340295905414484</v>
      </c>
      <c r="K43" s="18">
        <v>-10.512083247950249</v>
      </c>
      <c r="L43" s="4">
        <v>9</v>
      </c>
      <c r="M43" s="4">
        <v>9</v>
      </c>
    </row>
    <row r="44" spans="1:13">
      <c r="A44" s="24" t="s">
        <v>60</v>
      </c>
      <c r="C44" s="4">
        <v>9.25</v>
      </c>
      <c r="D44" s="4">
        <v>0.75</v>
      </c>
      <c r="E44" s="7">
        <v>9957</v>
      </c>
      <c r="F44" s="7">
        <v>9957</v>
      </c>
      <c r="G44" s="8">
        <v>191</v>
      </c>
      <c r="H44" s="30">
        <v>-4.5</v>
      </c>
      <c r="I44" s="15">
        <v>9.25</v>
      </c>
      <c r="J44" s="18">
        <v>-4.5562932321764613</v>
      </c>
      <c r="K44" s="18">
        <v>-10.656338747603845</v>
      </c>
      <c r="L44" s="4">
        <v>9.25</v>
      </c>
      <c r="M44" s="4">
        <v>9.25</v>
      </c>
    </row>
    <row r="45" spans="1:13">
      <c r="A45" s="24" t="s">
        <v>61</v>
      </c>
      <c r="C45" s="4">
        <v>9.5</v>
      </c>
      <c r="E45" s="39">
        <f t="shared" ref="E45:E50" si="4">-8.6667*C45+10037</f>
        <v>9954.6663499999995</v>
      </c>
      <c r="I45" s="15">
        <v>9.5</v>
      </c>
      <c r="J45" s="18">
        <v>-4.3592035864216507</v>
      </c>
      <c r="K45" s="18">
        <v>-10.645607764792057</v>
      </c>
      <c r="L45" s="4">
        <v>9.5</v>
      </c>
      <c r="M45" s="4">
        <v>9.5</v>
      </c>
    </row>
    <row r="46" spans="1:13">
      <c r="A46" s="24" t="s">
        <v>62</v>
      </c>
      <c r="C46" s="4">
        <v>9.75</v>
      </c>
      <c r="E46" s="39">
        <f t="shared" si="4"/>
        <v>9952.4996749999991</v>
      </c>
      <c r="I46" s="15">
        <v>9.75</v>
      </c>
      <c r="J46" s="18">
        <v>-4.3566350867129575</v>
      </c>
      <c r="K46" s="18">
        <v>-10.500436068267536</v>
      </c>
      <c r="L46" s="4">
        <v>9.75</v>
      </c>
      <c r="M46" s="4">
        <v>9.75</v>
      </c>
    </row>
    <row r="47" spans="1:13">
      <c r="A47" s="24" t="s">
        <v>63</v>
      </c>
      <c r="C47" s="4">
        <v>10</v>
      </c>
      <c r="E47" s="39">
        <f t="shared" si="4"/>
        <v>9950.3330000000005</v>
      </c>
      <c r="F47" s="7"/>
      <c r="G47" s="8"/>
      <c r="H47" s="30"/>
      <c r="I47" s="15">
        <v>10</v>
      </c>
      <c r="J47" s="18">
        <v>-4.2191916248249521</v>
      </c>
      <c r="K47" s="18">
        <v>-10.416153344450107</v>
      </c>
      <c r="L47" s="4">
        <v>10</v>
      </c>
      <c r="M47" s="4">
        <v>10</v>
      </c>
    </row>
    <row r="48" spans="1:13">
      <c r="A48" s="24" t="s">
        <v>64</v>
      </c>
      <c r="C48" s="4">
        <v>10.199999999999999</v>
      </c>
      <c r="E48" s="39">
        <f t="shared" si="4"/>
        <v>9948.5996599999999</v>
      </c>
      <c r="I48" s="15">
        <v>10.199999999999999</v>
      </c>
      <c r="J48" s="18">
        <v>-4.3874644766114983</v>
      </c>
      <c r="K48" s="18">
        <v>-10.371949690572826</v>
      </c>
      <c r="L48" s="4">
        <v>10.199999999999999</v>
      </c>
      <c r="M48" s="4">
        <v>10.199999999999999</v>
      </c>
    </row>
    <row r="49" spans="1:13">
      <c r="A49" s="24" t="s">
        <v>65</v>
      </c>
      <c r="C49" s="4">
        <v>10.5</v>
      </c>
      <c r="E49" s="39">
        <f t="shared" si="4"/>
        <v>9945.9996499999997</v>
      </c>
      <c r="I49" s="15">
        <v>10.5</v>
      </c>
      <c r="J49" s="18">
        <v>-4.48837658643642</v>
      </c>
      <c r="K49" s="18">
        <v>-10.592581759518604</v>
      </c>
      <c r="L49" s="4">
        <v>10.5</v>
      </c>
      <c r="M49" s="4">
        <v>10.5</v>
      </c>
    </row>
    <row r="50" spans="1:13">
      <c r="A50" s="35" t="s">
        <v>124</v>
      </c>
      <c r="B50" s="34"/>
      <c r="C50" s="34">
        <v>10.6</v>
      </c>
      <c r="E50" s="39">
        <f t="shared" si="4"/>
        <v>9945.1329800000003</v>
      </c>
      <c r="J50" s="18">
        <v>-4.48837658643642</v>
      </c>
      <c r="K50" s="18">
        <v>-10.592581759518604</v>
      </c>
    </row>
    <row r="51" spans="1:13" s="41" customFormat="1">
      <c r="A51" s="40"/>
      <c r="E51" s="42"/>
      <c r="F51" s="42"/>
      <c r="G51" s="43"/>
      <c r="H51" s="44"/>
      <c r="I51" s="45"/>
      <c r="J51" s="46"/>
      <c r="K51" s="46"/>
    </row>
    <row r="52" spans="1:13">
      <c r="A52" s="35" t="s">
        <v>124</v>
      </c>
      <c r="B52" s="34"/>
      <c r="C52" s="34">
        <v>10.6</v>
      </c>
      <c r="E52" s="5">
        <f>-46.909*C52+9270.6</f>
        <v>8773.3646000000008</v>
      </c>
      <c r="J52" s="18">
        <v>-4.4333514461891887</v>
      </c>
      <c r="K52" s="18">
        <v>-9.540456876271854</v>
      </c>
    </row>
    <row r="53" spans="1:13">
      <c r="A53" s="24" t="s">
        <v>66</v>
      </c>
      <c r="B53" s="33" t="s">
        <v>113</v>
      </c>
      <c r="C53" s="4">
        <v>11</v>
      </c>
      <c r="E53" s="5">
        <f>-46.909*C53+9270.6</f>
        <v>8754.6010000000006</v>
      </c>
      <c r="I53" s="15">
        <v>11</v>
      </c>
      <c r="J53" s="18">
        <v>-4.4333514461891887</v>
      </c>
      <c r="K53" s="18">
        <v>-9.540456876271854</v>
      </c>
      <c r="L53" s="4">
        <v>11</v>
      </c>
      <c r="M53" s="4">
        <v>11</v>
      </c>
    </row>
    <row r="54" spans="1:13">
      <c r="A54" s="24" t="s">
        <v>67</v>
      </c>
      <c r="B54" s="32"/>
      <c r="C54" s="4">
        <v>11.5</v>
      </c>
      <c r="E54" s="5">
        <f>-46.909*C54+9270.6</f>
        <v>8731.1465000000007</v>
      </c>
      <c r="I54" s="15">
        <v>11.5</v>
      </c>
      <c r="J54" s="18">
        <v>-4.6414306508500669</v>
      </c>
      <c r="K54" s="18">
        <v>-9.9395558428904263</v>
      </c>
      <c r="L54" s="4">
        <v>11.5</v>
      </c>
      <c r="M54" s="4">
        <v>11.5</v>
      </c>
    </row>
    <row r="55" spans="1:13">
      <c r="A55" s="24" t="s">
        <v>68</v>
      </c>
      <c r="B55" s="32"/>
      <c r="C55" s="4">
        <v>12</v>
      </c>
      <c r="E55" s="5">
        <f>-46.909*C55+9270.6</f>
        <v>8707.6920000000009</v>
      </c>
      <c r="I55" s="15">
        <v>12</v>
      </c>
      <c r="J55" s="18">
        <v>-4.5370098364450868</v>
      </c>
      <c r="K55" s="18">
        <v>-9.7177064441002869</v>
      </c>
      <c r="L55" s="4">
        <v>12</v>
      </c>
      <c r="M55" s="4">
        <v>12</v>
      </c>
    </row>
    <row r="56" spans="1:13">
      <c r="A56" s="24"/>
      <c r="B56" s="32"/>
      <c r="C56" s="4">
        <v>12.25</v>
      </c>
      <c r="D56" s="4">
        <v>0.75</v>
      </c>
      <c r="E56" s="7">
        <v>8696</v>
      </c>
      <c r="F56" s="7">
        <v>8696</v>
      </c>
      <c r="G56" s="8">
        <v>154</v>
      </c>
      <c r="H56" s="30">
        <v>-4.5</v>
      </c>
      <c r="J56" s="18">
        <f>(J55+J57)/2</f>
        <v>-4.5532072867478686</v>
      </c>
      <c r="K56" s="18">
        <f>(K55+K57)/2</f>
        <v>-9.745435721610205</v>
      </c>
      <c r="L56" s="4">
        <v>12.25</v>
      </c>
      <c r="M56" s="4">
        <v>12.25</v>
      </c>
    </row>
    <row r="57" spans="1:13">
      <c r="A57" s="24" t="s">
        <v>69</v>
      </c>
      <c r="B57" s="32"/>
      <c r="C57" s="4">
        <v>12.5</v>
      </c>
      <c r="E57" s="5">
        <f>-46.909*C57+9270.6</f>
        <v>8684.2375000000011</v>
      </c>
      <c r="I57" s="15">
        <v>12.5</v>
      </c>
      <c r="J57" s="18">
        <v>-4.5694047370506494</v>
      </c>
      <c r="K57" s="18">
        <v>-9.773164999120123</v>
      </c>
      <c r="L57" s="4">
        <v>12.5</v>
      </c>
      <c r="M57" s="4">
        <v>12.5</v>
      </c>
    </row>
    <row r="58" spans="1:13">
      <c r="A58" s="24" t="s">
        <v>70</v>
      </c>
      <c r="B58" s="32"/>
      <c r="C58" s="4">
        <v>13</v>
      </c>
      <c r="E58" s="5">
        <f>-46.909*C58+9270.6</f>
        <v>8660.7829999999994</v>
      </c>
      <c r="I58" s="15">
        <v>13</v>
      </c>
      <c r="J58" s="18">
        <v>-4.7208699665271316</v>
      </c>
      <c r="K58" s="18">
        <v>-9.7599999907992103</v>
      </c>
      <c r="L58" s="4">
        <v>13</v>
      </c>
      <c r="M58" s="4">
        <v>13</v>
      </c>
    </row>
    <row r="59" spans="1:13">
      <c r="A59" s="24" t="s">
        <v>71</v>
      </c>
      <c r="B59" s="32"/>
      <c r="C59" s="4">
        <v>13.5</v>
      </c>
      <c r="E59" s="5">
        <f>-46.909*C59+9270.6</f>
        <v>8637.3284999999996</v>
      </c>
      <c r="I59" s="15">
        <v>13.5</v>
      </c>
      <c r="J59" s="18">
        <v>-4.9378342371104749</v>
      </c>
      <c r="K59" s="18">
        <v>-9.7151171430531189</v>
      </c>
      <c r="L59" s="4">
        <v>13.5</v>
      </c>
      <c r="M59" s="4">
        <v>13.5</v>
      </c>
    </row>
    <row r="60" spans="1:13">
      <c r="A60" s="24" t="s">
        <v>72</v>
      </c>
      <c r="B60" s="32"/>
      <c r="C60" s="4">
        <v>14</v>
      </c>
      <c r="E60" s="5">
        <f>-46.909*C60+9270.6</f>
        <v>8613.8739999999998</v>
      </c>
      <c r="I60" s="15">
        <v>14</v>
      </c>
      <c r="J60" s="18">
        <v>-5.0164279580032058</v>
      </c>
      <c r="K60" s="18">
        <v>-9.866434198382116</v>
      </c>
      <c r="L60" s="4">
        <v>14</v>
      </c>
      <c r="M60" s="4">
        <v>14</v>
      </c>
    </row>
    <row r="61" spans="1:13">
      <c r="A61" s="24" t="s">
        <v>73</v>
      </c>
      <c r="B61" s="32"/>
      <c r="C61" s="4">
        <v>14.5</v>
      </c>
      <c r="E61" s="5">
        <f>-46.909*C61+9270.6</f>
        <v>8590.4195</v>
      </c>
      <c r="I61" s="15">
        <v>14.5</v>
      </c>
      <c r="J61" s="18">
        <v>-4.7798421066812056</v>
      </c>
      <c r="K61" s="18">
        <v>-9.7596144834608207</v>
      </c>
      <c r="L61" s="4">
        <v>14.5</v>
      </c>
      <c r="M61" s="4">
        <v>14.5</v>
      </c>
    </row>
    <row r="62" spans="1:13">
      <c r="A62" s="24" t="s">
        <v>74</v>
      </c>
      <c r="B62" s="32"/>
      <c r="C62" s="4">
        <v>15</v>
      </c>
      <c r="D62" s="4">
        <v>1</v>
      </c>
      <c r="E62" s="7">
        <v>8567</v>
      </c>
      <c r="F62" s="7">
        <v>8567</v>
      </c>
      <c r="G62" s="8">
        <v>165</v>
      </c>
      <c r="H62" s="30">
        <v>-4.5</v>
      </c>
      <c r="I62" s="15">
        <v>15</v>
      </c>
      <c r="J62" s="18">
        <v>-4.687798833458114</v>
      </c>
      <c r="K62" s="18">
        <v>-9.6639758506383409</v>
      </c>
      <c r="L62" s="4">
        <v>15</v>
      </c>
      <c r="M62" s="4">
        <v>15</v>
      </c>
    </row>
    <row r="63" spans="1:13">
      <c r="A63" s="24" t="s">
        <v>75</v>
      </c>
      <c r="B63" s="32"/>
      <c r="C63" s="4">
        <v>15.5</v>
      </c>
      <c r="E63" s="5">
        <f>-362.35*C63+14002</f>
        <v>8385.5750000000007</v>
      </c>
      <c r="I63" s="15">
        <v>15.5</v>
      </c>
      <c r="J63" s="18">
        <v>-4.7879460299010592</v>
      </c>
      <c r="K63" s="18">
        <v>-9.6519804358124244</v>
      </c>
      <c r="L63" s="4">
        <v>15.5</v>
      </c>
      <c r="M63" s="4">
        <v>15.5</v>
      </c>
    </row>
    <row r="64" spans="1:13">
      <c r="A64" s="24" t="s">
        <v>76</v>
      </c>
      <c r="B64" s="32"/>
      <c r="C64" s="4">
        <v>16</v>
      </c>
      <c r="E64" s="5">
        <f t="shared" ref="E64:E70" si="5">-362.35*C64+14002</f>
        <v>8204.4</v>
      </c>
      <c r="I64" s="15">
        <v>16</v>
      </c>
      <c r="J64" s="18">
        <v>-4.7132384021613616</v>
      </c>
      <c r="K64" s="18">
        <v>-9.7014189152907075</v>
      </c>
      <c r="L64" s="4">
        <v>16</v>
      </c>
      <c r="M64" s="4">
        <v>16</v>
      </c>
    </row>
    <row r="65" spans="1:13">
      <c r="A65" s="24" t="s">
        <v>77</v>
      </c>
      <c r="B65" s="32"/>
      <c r="C65" s="4">
        <v>16.5</v>
      </c>
      <c r="E65" s="5">
        <f t="shared" si="5"/>
        <v>8023.2249999999995</v>
      </c>
      <c r="I65" s="15">
        <v>16.5</v>
      </c>
      <c r="J65" s="18">
        <v>-4.7663540834169353</v>
      </c>
      <c r="K65" s="18">
        <v>-9.7540818626740986</v>
      </c>
      <c r="L65" s="4">
        <v>16.5</v>
      </c>
      <c r="M65" s="4">
        <v>16.5</v>
      </c>
    </row>
    <row r="66" spans="1:13">
      <c r="A66" s="24" t="s">
        <v>78</v>
      </c>
      <c r="B66" s="32"/>
      <c r="C66" s="4">
        <v>17</v>
      </c>
      <c r="E66" s="5">
        <f t="shared" si="5"/>
        <v>7842.0499999999993</v>
      </c>
      <c r="I66" s="15">
        <v>17</v>
      </c>
      <c r="J66" s="18">
        <v>-4.5494175019544993</v>
      </c>
      <c r="K66" s="18">
        <v>-9.7395078406490594</v>
      </c>
      <c r="L66" s="4">
        <v>17</v>
      </c>
      <c r="M66" s="4">
        <v>17</v>
      </c>
    </row>
    <row r="67" spans="1:13">
      <c r="A67" s="24" t="s">
        <v>79</v>
      </c>
      <c r="B67" s="32"/>
      <c r="C67" s="4">
        <v>17.5</v>
      </c>
      <c r="E67" s="5">
        <f t="shared" si="5"/>
        <v>7660.875</v>
      </c>
      <c r="I67" s="15">
        <v>17.5</v>
      </c>
      <c r="J67" s="18">
        <v>-4.3322580772678032</v>
      </c>
      <c r="K67" s="18">
        <v>-8.8871114559183706</v>
      </c>
      <c r="L67" s="4">
        <v>17.5</v>
      </c>
      <c r="M67" s="4">
        <v>17.5</v>
      </c>
    </row>
    <row r="68" spans="1:13">
      <c r="A68" s="24" t="s">
        <v>80</v>
      </c>
      <c r="B68" s="32"/>
      <c r="C68" s="4">
        <v>18</v>
      </c>
      <c r="E68" s="5">
        <f t="shared" si="5"/>
        <v>7479.7</v>
      </c>
      <c r="I68" s="15">
        <v>18</v>
      </c>
      <c r="J68" s="18">
        <v>-4.4467605899303253</v>
      </c>
      <c r="K68" s="18">
        <v>-9.40000689984163</v>
      </c>
      <c r="L68" s="4">
        <v>18</v>
      </c>
      <c r="M68" s="4">
        <v>18</v>
      </c>
    </row>
    <row r="69" spans="1:13">
      <c r="A69" s="26" t="s">
        <v>81</v>
      </c>
      <c r="B69" s="32"/>
      <c r="C69" s="4">
        <v>18.5</v>
      </c>
      <c r="E69" s="5">
        <f t="shared" si="5"/>
        <v>7298.5249999999996</v>
      </c>
      <c r="I69" s="15">
        <v>18.5</v>
      </c>
      <c r="J69" s="20">
        <v>-4.3876702271317782</v>
      </c>
      <c r="K69" s="20">
        <v>-9.6020102763916046</v>
      </c>
      <c r="L69" s="4">
        <v>18.5</v>
      </c>
      <c r="M69" s="4">
        <v>18.5</v>
      </c>
    </row>
    <row r="70" spans="1:13">
      <c r="A70" s="26" t="s">
        <v>82</v>
      </c>
      <c r="B70" s="32"/>
      <c r="C70" s="4">
        <v>19</v>
      </c>
      <c r="E70" s="5">
        <f t="shared" si="5"/>
        <v>7117.3499999999995</v>
      </c>
      <c r="I70" s="15">
        <v>19</v>
      </c>
      <c r="J70" s="20">
        <v>-4.2866400748272833</v>
      </c>
      <c r="K70" s="20">
        <v>-9.098045321494574</v>
      </c>
      <c r="L70" s="4">
        <v>19</v>
      </c>
      <c r="M70" s="4">
        <v>19</v>
      </c>
    </row>
    <row r="71" spans="1:13">
      <c r="C71" s="4">
        <v>19.25</v>
      </c>
      <c r="D71" s="4">
        <v>0.75</v>
      </c>
      <c r="E71" s="50">
        <v>7027</v>
      </c>
      <c r="F71" s="50">
        <v>7027</v>
      </c>
      <c r="G71" s="8">
        <v>151</v>
      </c>
      <c r="H71" s="30">
        <v>-4.5</v>
      </c>
      <c r="J71" s="18">
        <f>(J70+J72)/2</f>
        <v>-4.3530460273129217</v>
      </c>
      <c r="K71" s="18">
        <f>(K70+K72)/2</f>
        <v>-9.2496666280530384</v>
      </c>
      <c r="L71" s="4">
        <v>19.25</v>
      </c>
      <c r="M71" s="4">
        <v>19.25</v>
      </c>
    </row>
    <row r="72" spans="1:13">
      <c r="A72" s="26" t="s">
        <v>83</v>
      </c>
      <c r="C72" s="4">
        <v>19.5</v>
      </c>
      <c r="E72" s="5">
        <f>-398.82*C72+14704</f>
        <v>6927.01</v>
      </c>
      <c r="I72" s="15">
        <v>19.5</v>
      </c>
      <c r="J72" s="20">
        <v>-4.4194519797985601</v>
      </c>
      <c r="K72" s="20">
        <v>-9.4012879346115028</v>
      </c>
      <c r="L72" s="4">
        <v>19.5</v>
      </c>
      <c r="M72" s="4">
        <v>19.5</v>
      </c>
    </row>
    <row r="73" spans="1:13">
      <c r="A73" s="26" t="s">
        <v>84</v>
      </c>
      <c r="C73" s="4">
        <v>19.8</v>
      </c>
      <c r="E73" s="5">
        <f>-398.82*C73+14704</f>
        <v>6807.3639999999996</v>
      </c>
      <c r="I73" s="15">
        <v>19.8</v>
      </c>
      <c r="J73" s="20">
        <v>-4.9362715673386441</v>
      </c>
      <c r="K73" s="20">
        <v>-9.0755431968645013</v>
      </c>
      <c r="L73" s="4">
        <v>19.8</v>
      </c>
      <c r="M73" s="4">
        <v>19.8</v>
      </c>
    </row>
    <row r="74" spans="1:13">
      <c r="A74" s="35" t="s">
        <v>125</v>
      </c>
      <c r="B74" s="34"/>
      <c r="C74" s="34">
        <v>20</v>
      </c>
      <c r="E74" s="5">
        <f>-398.82*C74+14704</f>
        <v>6727.6</v>
      </c>
      <c r="J74" s="20">
        <v>-4.9362715673386441</v>
      </c>
      <c r="K74" s="20">
        <v>-9.0755431968645013</v>
      </c>
    </row>
    <row r="75" spans="1:13" s="41" customFormat="1">
      <c r="A75" s="40"/>
      <c r="E75" s="42"/>
      <c r="F75" s="42"/>
      <c r="G75" s="43"/>
      <c r="H75" s="44"/>
      <c r="I75" s="45"/>
      <c r="J75" s="46"/>
      <c r="K75" s="46"/>
    </row>
    <row r="76" spans="1:13">
      <c r="A76" s="35" t="s">
        <v>125</v>
      </c>
      <c r="B76" s="34"/>
      <c r="C76" s="34">
        <v>20</v>
      </c>
      <c r="E76" s="5">
        <f t="shared" ref="E76:E81" si="6">-398.82*C76+14704</f>
        <v>6727.6</v>
      </c>
      <c r="J76" s="20">
        <v>-4.3790304224258207</v>
      </c>
      <c r="K76" s="20">
        <v>-8.5994921973832881</v>
      </c>
    </row>
    <row r="77" spans="1:13">
      <c r="A77" s="26" t="s">
        <v>85</v>
      </c>
      <c r="C77" s="4">
        <v>20.5</v>
      </c>
      <c r="E77" s="5">
        <f t="shared" si="6"/>
        <v>6528.1900000000005</v>
      </c>
      <c r="I77" s="15">
        <v>20.5</v>
      </c>
      <c r="J77" s="20">
        <v>-4.3790304224258207</v>
      </c>
      <c r="K77" s="20">
        <v>-8.5994921973832881</v>
      </c>
      <c r="L77" s="4">
        <v>20.5</v>
      </c>
      <c r="M77" s="4">
        <v>20.5</v>
      </c>
    </row>
    <row r="78" spans="1:13">
      <c r="A78" s="26" t="s">
        <v>86</v>
      </c>
      <c r="C78" s="4">
        <v>21</v>
      </c>
      <c r="E78" s="5">
        <f t="shared" si="6"/>
        <v>6328.7800000000007</v>
      </c>
      <c r="I78" s="15">
        <v>21</v>
      </c>
      <c r="J78" s="20">
        <v>-4.3719924738270048</v>
      </c>
      <c r="K78" s="20">
        <v>-9.0199267854597274</v>
      </c>
      <c r="L78" s="4">
        <v>21</v>
      </c>
      <c r="M78" s="4">
        <v>21</v>
      </c>
    </row>
    <row r="79" spans="1:13">
      <c r="A79" s="26" t="s">
        <v>87</v>
      </c>
      <c r="C79" s="4">
        <v>21.5</v>
      </c>
      <c r="E79" s="5">
        <f t="shared" si="6"/>
        <v>6129.3700000000008</v>
      </c>
      <c r="I79" s="15">
        <v>21.5</v>
      </c>
      <c r="J79" s="20">
        <v>-4.287640348989191</v>
      </c>
      <c r="K79" s="20">
        <v>-8.7934106418698548</v>
      </c>
      <c r="L79" s="4">
        <v>21.5</v>
      </c>
      <c r="M79" s="4">
        <v>21.5</v>
      </c>
    </row>
    <row r="80" spans="1:13">
      <c r="A80" s="26" t="s">
        <v>88</v>
      </c>
      <c r="C80" s="4">
        <v>21.85</v>
      </c>
      <c r="E80" s="5">
        <f t="shared" si="6"/>
        <v>5989.7829999999994</v>
      </c>
      <c r="I80" s="15">
        <v>21.85</v>
      </c>
      <c r="J80" s="20">
        <v>-4.5605330101830059</v>
      </c>
      <c r="K80" s="20">
        <v>-8.995163159047193</v>
      </c>
      <c r="L80" s="4">
        <v>21.85</v>
      </c>
      <c r="M80" s="4">
        <v>21.85</v>
      </c>
    </row>
    <row r="81" spans="1:13">
      <c r="A81" s="26" t="s">
        <v>89</v>
      </c>
      <c r="C81" s="4">
        <v>22.05</v>
      </c>
      <c r="E81" s="5">
        <f t="shared" si="6"/>
        <v>5910.0190000000002</v>
      </c>
      <c r="I81" s="15">
        <v>22.05</v>
      </c>
      <c r="J81" s="20">
        <v>-4.4819449788911223</v>
      </c>
      <c r="K81" s="20">
        <v>-9.2425131759523822</v>
      </c>
      <c r="L81" s="4">
        <v>22.05</v>
      </c>
      <c r="M81" s="4">
        <v>22.05</v>
      </c>
    </row>
    <row r="82" spans="1:13">
      <c r="A82" s="26" t="s">
        <v>90</v>
      </c>
      <c r="C82" s="4">
        <v>22.65</v>
      </c>
      <c r="D82" s="4">
        <v>0.35</v>
      </c>
      <c r="E82" s="7">
        <v>5671</v>
      </c>
      <c r="F82" s="7">
        <v>5671</v>
      </c>
      <c r="G82" s="8">
        <v>263</v>
      </c>
      <c r="H82" s="30">
        <v>-4.5</v>
      </c>
      <c r="I82" s="15">
        <v>22.5</v>
      </c>
      <c r="J82" s="20">
        <v>-4.4684276317588187</v>
      </c>
      <c r="K82" s="20">
        <v>-9.2541155244258331</v>
      </c>
      <c r="L82" s="4">
        <v>22.65</v>
      </c>
      <c r="M82" s="4">
        <v>22.65</v>
      </c>
    </row>
    <row r="83" spans="1:13">
      <c r="A83" s="26" t="s">
        <v>91</v>
      </c>
      <c r="C83" s="4">
        <v>23</v>
      </c>
      <c r="E83" s="5">
        <f>-398.82*C83+14704</f>
        <v>5531.1399999999994</v>
      </c>
      <c r="I83" s="15">
        <v>23</v>
      </c>
      <c r="J83" s="20">
        <v>-4.2879983833655935</v>
      </c>
      <c r="K83" s="20">
        <v>-9.7824612317257813</v>
      </c>
      <c r="L83" s="4">
        <v>23</v>
      </c>
      <c r="M83" s="4">
        <v>23</v>
      </c>
    </row>
    <row r="84" spans="1:13">
      <c r="A84" s="26" t="s">
        <v>92</v>
      </c>
      <c r="C84" s="4">
        <v>23.3</v>
      </c>
      <c r="E84" s="5">
        <f>-398.82*C84+14704</f>
        <v>5411.4940000000006</v>
      </c>
      <c r="I84" s="15">
        <v>23.3</v>
      </c>
      <c r="J84" s="20">
        <v>-4.6281792260092685</v>
      </c>
      <c r="K84" s="20">
        <v>-10.045454240079637</v>
      </c>
      <c r="L84" s="4">
        <v>23.3</v>
      </c>
      <c r="M84" s="4">
        <v>23.3</v>
      </c>
    </row>
    <row r="85" spans="1:13">
      <c r="J85" s="20"/>
    </row>
    <row r="86" spans="1:13">
      <c r="A86" s="27" t="s">
        <v>93</v>
      </c>
      <c r="J86" s="20"/>
    </row>
    <row r="87" spans="1:13">
      <c r="A87" s="26" t="s">
        <v>94</v>
      </c>
      <c r="I87" s="15" t="s">
        <v>7</v>
      </c>
      <c r="J87" s="20">
        <v>-3.9662488449892663</v>
      </c>
      <c r="K87" s="20">
        <v>-6.0597533570492983</v>
      </c>
    </row>
    <row r="88" spans="1:13">
      <c r="A88" s="26" t="s">
        <v>95</v>
      </c>
      <c r="E88" s="7"/>
      <c r="F88" s="7"/>
      <c r="G88" s="8"/>
      <c r="H88" s="30"/>
      <c r="I88" s="15" t="s">
        <v>8</v>
      </c>
      <c r="J88" s="20">
        <v>-4.1362243924478612</v>
      </c>
      <c r="K88" s="20">
        <v>-6.4658492317837162</v>
      </c>
    </row>
    <row r="89" spans="1:13">
      <c r="A89" s="26" t="s">
        <v>96</v>
      </c>
      <c r="I89" s="15" t="s">
        <v>9</v>
      </c>
      <c r="J89" s="20">
        <v>-3.9151634064018292</v>
      </c>
      <c r="K89" s="20">
        <v>-5.9644705531239843</v>
      </c>
    </row>
    <row r="90" spans="1:13">
      <c r="A90" s="26" t="s">
        <v>97</v>
      </c>
      <c r="I90" s="15" t="s">
        <v>10</v>
      </c>
      <c r="J90" s="20">
        <v>-4.0915175439878952</v>
      </c>
      <c r="K90" s="20">
        <v>-5.9947182218071129</v>
      </c>
    </row>
    <row r="91" spans="1:13">
      <c r="I91" s="16"/>
      <c r="J91" s="22">
        <f>AVERAGE(J87:J90)</f>
        <v>-4.0272885469567132</v>
      </c>
      <c r="K91" s="22">
        <f>AVERAGE(K87:K90)</f>
        <v>-6.1211978409410275</v>
      </c>
    </row>
    <row r="92" spans="1:13">
      <c r="A92" s="26" t="s">
        <v>98</v>
      </c>
      <c r="I92" s="15" t="s">
        <v>11</v>
      </c>
      <c r="J92" s="20">
        <v>-3.8445219053126207</v>
      </c>
      <c r="K92" s="20">
        <v>-8.8940848882283916</v>
      </c>
    </row>
    <row r="93" spans="1:13">
      <c r="A93" s="26" t="s">
        <v>99</v>
      </c>
      <c r="I93" s="15" t="s">
        <v>12</v>
      </c>
      <c r="J93" s="20">
        <v>-4.1401786421049769</v>
      </c>
      <c r="K93" s="20">
        <v>-9.3733886439790108</v>
      </c>
    </row>
    <row r="94" spans="1:13">
      <c r="A94" s="26" t="s">
        <v>100</v>
      </c>
      <c r="I94" s="15" t="s">
        <v>13</v>
      </c>
      <c r="J94" s="20">
        <v>-3.8933705280269733</v>
      </c>
      <c r="K94" s="20">
        <v>-9.2621963189980896</v>
      </c>
    </row>
    <row r="95" spans="1:13">
      <c r="A95" s="26" t="s">
        <v>101</v>
      </c>
      <c r="I95" s="15" t="s">
        <v>14</v>
      </c>
      <c r="J95" s="20">
        <v>-3.9532656656860095</v>
      </c>
      <c r="K95" s="20">
        <v>-9.4825168273521587</v>
      </c>
    </row>
    <row r="96" spans="1:13">
      <c r="A96" s="26" t="s">
        <v>102</v>
      </c>
      <c r="I96" s="15" t="s">
        <v>15</v>
      </c>
      <c r="J96" s="20">
        <v>-3.927841941751165</v>
      </c>
      <c r="K96" s="20">
        <v>-9.5450114724759185</v>
      </c>
    </row>
    <row r="97" spans="1:11">
      <c r="A97" s="26" t="s">
        <v>103</v>
      </c>
      <c r="I97" s="15" t="s">
        <v>16</v>
      </c>
      <c r="J97" s="20">
        <v>-3.8775287122336612</v>
      </c>
      <c r="K97" s="20">
        <v>-9.307518746926128</v>
      </c>
    </row>
    <row r="98" spans="1:11">
      <c r="I98" s="16"/>
      <c r="J98" s="22">
        <f>AVERAGE(J92:J97)</f>
        <v>-3.9394512325192346</v>
      </c>
      <c r="K98" s="22">
        <f>AVERAGE(K92:K97)</f>
        <v>-9.3107861496599504</v>
      </c>
    </row>
    <row r="99" spans="1:11">
      <c r="A99" s="26" t="s">
        <v>104</v>
      </c>
      <c r="I99" s="15" t="s">
        <v>17</v>
      </c>
      <c r="J99" s="20">
        <v>-4.5352104887215487</v>
      </c>
      <c r="K99" s="20">
        <v>-9.4432279647675301</v>
      </c>
    </row>
    <row r="100" spans="1:11">
      <c r="A100" s="26" t="s">
        <v>105</v>
      </c>
      <c r="I100" s="15" t="s">
        <v>18</v>
      </c>
      <c r="J100" s="20">
        <v>-4.6480198877974344</v>
      </c>
      <c r="K100" s="20">
        <v>-9.5106462435876491</v>
      </c>
    </row>
    <row r="101" spans="1:11">
      <c r="A101" s="26" t="s">
        <v>106</v>
      </c>
      <c r="I101" s="15" t="s">
        <v>19</v>
      </c>
      <c r="J101" s="20">
        <v>-4.8949357243953511</v>
      </c>
      <c r="K101" s="20">
        <v>-9.8304406374066282</v>
      </c>
    </row>
    <row r="102" spans="1:11">
      <c r="A102" s="26" t="s">
        <v>107</v>
      </c>
      <c r="I102" s="15" t="s">
        <v>20</v>
      </c>
      <c r="J102" s="20">
        <v>-4.7749174473731033</v>
      </c>
      <c r="K102" s="20">
        <v>-9.829410172209931</v>
      </c>
    </row>
    <row r="103" spans="1:11">
      <c r="A103" s="26" t="s">
        <v>108</v>
      </c>
      <c r="I103" s="15" t="s">
        <v>21</v>
      </c>
      <c r="J103" s="20">
        <v>-4.6936865260497793</v>
      </c>
      <c r="K103" s="20">
        <v>-9.5963451703823601</v>
      </c>
    </row>
    <row r="104" spans="1:11">
      <c r="A104" s="26" t="s">
        <v>109</v>
      </c>
      <c r="I104" s="15" t="s">
        <v>22</v>
      </c>
      <c r="J104" s="20">
        <v>-4.7644836778971751</v>
      </c>
      <c r="K104" s="20">
        <v>-9.7369402965878997</v>
      </c>
    </row>
    <row r="105" spans="1:11">
      <c r="I105" s="16"/>
      <c r="J105" s="22">
        <f>AVERAGE(J99:J104)</f>
        <v>-4.7185422920390652</v>
      </c>
      <c r="K105" s="22">
        <f>AVERAGE(K99:K104)</f>
        <v>-9.6578350808236664</v>
      </c>
    </row>
    <row r="114" spans="5:6">
      <c r="E114" s="7"/>
      <c r="F114" s="7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46"/>
  <sheetViews>
    <sheetView topLeftCell="A214" workbookViewId="0">
      <selection activeCell="H41" sqref="H41"/>
    </sheetView>
  </sheetViews>
  <sheetFormatPr baseColWidth="10" defaultRowHeight="13.2"/>
  <cols>
    <col min="1" max="1" width="10.109375" style="101" customWidth="1"/>
    <col min="2" max="2" width="10.109375" style="102" customWidth="1"/>
    <col min="3" max="3" width="6.88671875" style="107" customWidth="1"/>
    <col min="4" max="5" width="7" style="107" customWidth="1"/>
    <col min="6" max="6" width="6.88671875" style="103" customWidth="1"/>
    <col min="7" max="7" width="7" style="103" customWidth="1"/>
    <col min="8" max="9" width="11.44140625" style="115" customWidth="1"/>
    <col min="10" max="10" width="11.44140625" style="106" customWidth="1"/>
    <col min="11" max="13" width="11.44140625" style="105" customWidth="1"/>
  </cols>
  <sheetData>
    <row r="1" spans="1:13">
      <c r="A1" s="101" t="s">
        <v>157</v>
      </c>
      <c r="B1" s="102" t="s">
        <v>158</v>
      </c>
      <c r="C1" s="102" t="s">
        <v>199</v>
      </c>
      <c r="D1" s="102" t="s">
        <v>198</v>
      </c>
      <c r="E1" s="102" t="s">
        <v>159</v>
      </c>
      <c r="H1" s="104" t="s">
        <v>160</v>
      </c>
      <c r="I1" s="104" t="s">
        <v>161</v>
      </c>
      <c r="J1" s="104" t="s">
        <v>162</v>
      </c>
    </row>
    <row r="2" spans="1:13">
      <c r="A2" s="101" t="s">
        <v>163</v>
      </c>
      <c r="B2" s="102" t="s">
        <v>164</v>
      </c>
      <c r="C2" s="102" t="s">
        <v>165</v>
      </c>
      <c r="D2" s="102" t="s">
        <v>165</v>
      </c>
      <c r="E2" s="102" t="s">
        <v>166</v>
      </c>
      <c r="H2" s="106" t="s">
        <v>163</v>
      </c>
      <c r="I2" s="106" t="s">
        <v>167</v>
      </c>
      <c r="J2" s="106" t="s">
        <v>168</v>
      </c>
    </row>
    <row r="3" spans="1:13">
      <c r="A3" s="101">
        <v>1</v>
      </c>
      <c r="B3" s="102">
        <v>16888</v>
      </c>
      <c r="C3" s="107">
        <v>-4.5732066897613892</v>
      </c>
      <c r="D3" s="107">
        <v>-3.8670900076080001</v>
      </c>
      <c r="H3" s="108">
        <v>1</v>
      </c>
      <c r="I3" s="108">
        <v>16888</v>
      </c>
      <c r="J3" s="108">
        <v>106</v>
      </c>
    </row>
    <row r="4" spans="1:13">
      <c r="A4" s="101">
        <v>1</v>
      </c>
      <c r="B4" s="102">
        <v>16888</v>
      </c>
      <c r="C4" s="107">
        <v>-4.5335449697252104</v>
      </c>
      <c r="D4" s="107">
        <v>-3.1230566291263702</v>
      </c>
      <c r="H4" s="109">
        <v>1.6</v>
      </c>
      <c r="I4" s="109"/>
      <c r="J4" s="109"/>
      <c r="K4" s="105" t="s">
        <v>169</v>
      </c>
      <c r="M4" s="110"/>
    </row>
    <row r="5" spans="1:13">
      <c r="A5" s="106">
        <v>1</v>
      </c>
      <c r="B5" s="102">
        <v>16888</v>
      </c>
      <c r="C5" s="107">
        <v>-4.677029924817</v>
      </c>
      <c r="D5" s="107">
        <v>-3.8245439308712803</v>
      </c>
      <c r="F5" s="107" t="s">
        <v>170</v>
      </c>
      <c r="H5" s="111">
        <v>2</v>
      </c>
      <c r="I5" s="112">
        <v>10507.83439675575</v>
      </c>
      <c r="J5" s="113">
        <v>31</v>
      </c>
      <c r="M5" s="110"/>
    </row>
    <row r="6" spans="1:13">
      <c r="A6" s="114">
        <v>1.6</v>
      </c>
      <c r="B6" s="143">
        <f>-138*A6+10784</f>
        <v>10563.2</v>
      </c>
      <c r="F6" s="116">
        <f>B5-B6</f>
        <v>6324.7999999999993</v>
      </c>
      <c r="H6" s="111">
        <v>4</v>
      </c>
      <c r="I6" s="112">
        <v>10232.436785406609</v>
      </c>
      <c r="J6" s="113">
        <v>24</v>
      </c>
      <c r="M6" s="117"/>
    </row>
    <row r="7" spans="1:13">
      <c r="A7" s="101">
        <v>2</v>
      </c>
      <c r="B7" s="144">
        <v>10508</v>
      </c>
      <c r="C7" s="107">
        <v>-4.9018396889873195</v>
      </c>
      <c r="D7" s="107">
        <v>-7.2353615356430705</v>
      </c>
      <c r="H7" s="111">
        <v>6</v>
      </c>
      <c r="I7" s="112">
        <v>10133.183387350044</v>
      </c>
      <c r="J7" s="113">
        <v>27</v>
      </c>
      <c r="M7" s="110"/>
    </row>
    <row r="8" spans="1:13">
      <c r="A8" s="101">
        <v>3</v>
      </c>
      <c r="B8" s="107">
        <f>AVERAGE(B7,B9)</f>
        <v>10370</v>
      </c>
      <c r="C8" s="107">
        <v>-5.3944397508257094</v>
      </c>
      <c r="D8" s="107">
        <v>-8.2034131868842497</v>
      </c>
      <c r="E8" s="107">
        <f>10*(A8-A7)/(B7-B8)</f>
        <v>7.2463768115942032E-2</v>
      </c>
      <c r="H8" s="111">
        <v>8</v>
      </c>
      <c r="I8" s="112">
        <v>10023.433461845452</v>
      </c>
      <c r="J8" s="113">
        <v>23</v>
      </c>
      <c r="M8" s="110"/>
    </row>
    <row r="9" spans="1:13">
      <c r="A9" s="101">
        <v>4</v>
      </c>
      <c r="B9" s="144">
        <v>10232</v>
      </c>
      <c r="C9" s="107">
        <v>-5.2384785390378399</v>
      </c>
      <c r="D9" s="107">
        <v>-8.54460895989844</v>
      </c>
      <c r="E9" s="107">
        <f t="shared" ref="E9:E72" si="0">10*(A9-A8)/(B8-B9)</f>
        <v>7.2463768115942032E-2</v>
      </c>
      <c r="H9" s="118">
        <v>10</v>
      </c>
      <c r="I9" s="118">
        <v>9891</v>
      </c>
      <c r="J9" s="118">
        <v>33</v>
      </c>
      <c r="M9" s="110"/>
    </row>
    <row r="10" spans="1:13">
      <c r="A10" s="101">
        <v>5</v>
      </c>
      <c r="B10" s="107">
        <f>AVERAGE(B9,B11)</f>
        <v>10182.5</v>
      </c>
      <c r="C10" s="107">
        <v>-5.2488141308213896</v>
      </c>
      <c r="D10" s="107">
        <v>-8.4533170310494281</v>
      </c>
      <c r="E10" s="107">
        <f t="shared" si="0"/>
        <v>0.20202020202020202</v>
      </c>
      <c r="H10" s="118">
        <v>20</v>
      </c>
      <c r="I10" s="118">
        <v>9270</v>
      </c>
      <c r="J10" s="118">
        <v>29</v>
      </c>
      <c r="M10" s="110"/>
    </row>
    <row r="11" spans="1:13">
      <c r="A11" s="101">
        <v>6</v>
      </c>
      <c r="B11" s="144">
        <v>10133</v>
      </c>
      <c r="C11" s="107">
        <v>-5.4416682823919196</v>
      </c>
      <c r="D11" s="107">
        <v>-8.7531352967010978</v>
      </c>
      <c r="E11" s="107">
        <f t="shared" si="0"/>
        <v>0.20202020202020202</v>
      </c>
      <c r="H11" s="118">
        <v>30</v>
      </c>
      <c r="I11" s="118">
        <v>9057</v>
      </c>
      <c r="J11" s="118">
        <v>25</v>
      </c>
      <c r="M11" s="110"/>
    </row>
    <row r="12" spans="1:13">
      <c r="A12" s="101">
        <v>7</v>
      </c>
      <c r="B12" s="107">
        <f>AVERAGE(B11,B13)</f>
        <v>10078</v>
      </c>
      <c r="C12" s="107">
        <v>-5.4869346700848691</v>
      </c>
      <c r="D12" s="107">
        <v>-8.6965363342165691</v>
      </c>
      <c r="E12" s="107">
        <f t="shared" si="0"/>
        <v>0.18181818181818182</v>
      </c>
      <c r="H12" s="118">
        <v>40</v>
      </c>
      <c r="I12" s="118">
        <v>8963</v>
      </c>
      <c r="J12" s="118">
        <v>28</v>
      </c>
      <c r="M12" s="110"/>
    </row>
    <row r="13" spans="1:13">
      <c r="A13" s="101">
        <v>8</v>
      </c>
      <c r="B13" s="144">
        <v>10023</v>
      </c>
      <c r="C13" s="107">
        <v>-5.3142303006945903</v>
      </c>
      <c r="D13" s="107">
        <v>-8.1952474592408393</v>
      </c>
      <c r="E13" s="107">
        <f t="shared" si="0"/>
        <v>0.18181818181818182</v>
      </c>
      <c r="H13" s="118">
        <v>50</v>
      </c>
      <c r="I13" s="118">
        <v>8524</v>
      </c>
      <c r="J13" s="118">
        <v>38</v>
      </c>
      <c r="K13" s="110">
        <v>60</v>
      </c>
      <c r="L13" s="119">
        <v>11006.978530627786</v>
      </c>
      <c r="M13" s="110">
        <v>35</v>
      </c>
    </row>
    <row r="14" spans="1:13">
      <c r="A14" s="101">
        <v>9</v>
      </c>
      <c r="B14" s="107">
        <f>AVERAGE(B13,B15)</f>
        <v>9957</v>
      </c>
      <c r="C14" s="107">
        <v>-5.6031382480063892</v>
      </c>
      <c r="D14" s="107">
        <v>-8.9074130915453988</v>
      </c>
      <c r="E14" s="107">
        <f t="shared" si="0"/>
        <v>0.15151515151515152</v>
      </c>
      <c r="H14" s="111">
        <v>59.5</v>
      </c>
      <c r="I14" s="112">
        <v>7952.6850378065474</v>
      </c>
      <c r="J14" s="111">
        <v>21</v>
      </c>
    </row>
    <row r="15" spans="1:13">
      <c r="A15" s="101">
        <v>10</v>
      </c>
      <c r="B15" s="145">
        <v>9891</v>
      </c>
      <c r="C15" s="107">
        <v>-5.3559758156688799</v>
      </c>
      <c r="D15" s="107">
        <v>-8.5854750949601897</v>
      </c>
      <c r="E15" s="107">
        <f t="shared" si="0"/>
        <v>0.15151515151515152</v>
      </c>
      <c r="H15" s="118">
        <v>70</v>
      </c>
      <c r="I15" s="118">
        <v>7802</v>
      </c>
      <c r="J15" s="118">
        <v>38</v>
      </c>
      <c r="M15" s="110"/>
    </row>
    <row r="16" spans="1:13">
      <c r="A16" s="101">
        <v>10</v>
      </c>
      <c r="B16" s="145">
        <v>9891</v>
      </c>
      <c r="C16" s="107">
        <v>-5.3815581915703197</v>
      </c>
      <c r="D16" s="107">
        <v>-8.4345650887578696</v>
      </c>
      <c r="E16" s="107">
        <v>0.15151515151515152</v>
      </c>
      <c r="H16" s="118">
        <v>79</v>
      </c>
      <c r="I16" s="118">
        <v>7690</v>
      </c>
      <c r="J16" s="118">
        <v>26</v>
      </c>
      <c r="K16" s="110">
        <v>89</v>
      </c>
      <c r="L16" s="121">
        <v>2801.9669436855461</v>
      </c>
      <c r="M16" s="122">
        <v>14.825443483665977</v>
      </c>
    </row>
    <row r="17" spans="1:13">
      <c r="A17" s="101">
        <v>11</v>
      </c>
      <c r="B17" s="107">
        <f>-62.1*A17+10512</f>
        <v>9828.9</v>
      </c>
      <c r="C17" s="107">
        <v>-4.5649965180225198</v>
      </c>
      <c r="D17" s="107">
        <v>-8.1477632259719801</v>
      </c>
      <c r="E17" s="107">
        <f t="shared" si="0"/>
        <v>0.16103059581320356</v>
      </c>
      <c r="H17" s="111">
        <v>89.5</v>
      </c>
      <c r="I17" s="112">
        <v>7538.3971639108349</v>
      </c>
      <c r="J17" s="111">
        <v>19</v>
      </c>
    </row>
    <row r="18" spans="1:13">
      <c r="A18" s="101">
        <v>12</v>
      </c>
      <c r="B18" s="107">
        <f t="shared" ref="B18:B26" si="1">-62.1*A18+10512</f>
        <v>9766.7999999999993</v>
      </c>
      <c r="C18" s="107">
        <v>-5.0676719827819401</v>
      </c>
      <c r="D18" s="107">
        <v>-8.3810988611828883</v>
      </c>
      <c r="E18" s="107">
        <f t="shared" si="0"/>
        <v>0.16103059581320356</v>
      </c>
      <c r="H18" s="118">
        <v>99</v>
      </c>
      <c r="I18" s="118">
        <v>7307</v>
      </c>
      <c r="J18" s="118">
        <v>32</v>
      </c>
      <c r="M18" s="110"/>
    </row>
    <row r="19" spans="1:13">
      <c r="A19" s="101">
        <v>13</v>
      </c>
      <c r="B19" s="107">
        <f t="shared" si="1"/>
        <v>9704.7000000000007</v>
      </c>
      <c r="C19" s="107">
        <v>-5.088986171876309</v>
      </c>
      <c r="D19" s="107">
        <v>-8.8322267976420292</v>
      </c>
      <c r="E19" s="107">
        <f t="shared" si="0"/>
        <v>0.16103059581320828</v>
      </c>
      <c r="H19" s="118">
        <v>110</v>
      </c>
      <c r="I19" s="118">
        <v>7187</v>
      </c>
      <c r="J19" s="118">
        <v>31</v>
      </c>
      <c r="M19" s="110"/>
    </row>
    <row r="20" spans="1:13">
      <c r="A20" s="101">
        <v>14</v>
      </c>
      <c r="B20" s="107">
        <f t="shared" si="1"/>
        <v>9642.6</v>
      </c>
      <c r="C20" s="107">
        <v>-4.8239930287403796</v>
      </c>
      <c r="D20" s="107">
        <v>-8.6841757033457778</v>
      </c>
      <c r="E20" s="107">
        <f t="shared" si="0"/>
        <v>0.16103059581320356</v>
      </c>
      <c r="H20" s="118">
        <v>120</v>
      </c>
      <c r="I20" s="118">
        <v>7091</v>
      </c>
      <c r="J20" s="118">
        <v>34</v>
      </c>
      <c r="M20" s="110"/>
    </row>
    <row r="21" spans="1:13">
      <c r="A21" s="101">
        <v>15</v>
      </c>
      <c r="B21" s="107">
        <f t="shared" si="1"/>
        <v>9580.5</v>
      </c>
      <c r="C21" s="107">
        <v>-4.8515543936068291</v>
      </c>
      <c r="D21" s="107">
        <v>-7.8678067079452898</v>
      </c>
      <c r="E21" s="107">
        <f t="shared" si="0"/>
        <v>0.16103059581320356</v>
      </c>
      <c r="H21" s="118">
        <v>130</v>
      </c>
      <c r="I21" s="118">
        <v>6652</v>
      </c>
      <c r="J21" s="118">
        <v>28</v>
      </c>
      <c r="M21" s="110"/>
    </row>
    <row r="22" spans="1:13">
      <c r="A22" s="101">
        <v>16</v>
      </c>
      <c r="B22" s="107">
        <f t="shared" si="1"/>
        <v>9518.4</v>
      </c>
      <c r="C22" s="107">
        <v>-4.8550613074062996</v>
      </c>
      <c r="D22" s="107">
        <v>-8.9034162275952298</v>
      </c>
      <c r="E22" s="107">
        <f t="shared" si="0"/>
        <v>0.16103059581320356</v>
      </c>
      <c r="H22" s="118">
        <v>133</v>
      </c>
      <c r="I22" s="118">
        <v>6561</v>
      </c>
      <c r="J22" s="118">
        <v>36</v>
      </c>
    </row>
    <row r="23" spans="1:13">
      <c r="A23" s="101">
        <v>17</v>
      </c>
      <c r="B23" s="107">
        <f t="shared" si="1"/>
        <v>9456.2999999999993</v>
      </c>
      <c r="C23" s="107">
        <v>-4.8862241726667897</v>
      </c>
      <c r="D23" s="107">
        <v>-8.9803249539308698</v>
      </c>
      <c r="E23" s="107">
        <f t="shared" si="0"/>
        <v>0.16103059581320356</v>
      </c>
      <c r="H23" s="118">
        <v>139</v>
      </c>
      <c r="I23" s="118">
        <v>6378</v>
      </c>
      <c r="J23" s="118">
        <v>39</v>
      </c>
    </row>
    <row r="24" spans="1:13">
      <c r="A24" s="101">
        <v>18</v>
      </c>
      <c r="B24" s="107">
        <f t="shared" si="1"/>
        <v>9394.2000000000007</v>
      </c>
      <c r="C24" s="107">
        <v>-5.1056460674702597</v>
      </c>
      <c r="D24" s="107">
        <v>-8.8611039765885096</v>
      </c>
      <c r="E24" s="107">
        <f t="shared" si="0"/>
        <v>0.16103059581320828</v>
      </c>
      <c r="H24" s="118">
        <v>149</v>
      </c>
      <c r="I24" s="118">
        <v>5857</v>
      </c>
      <c r="J24" s="118">
        <v>29</v>
      </c>
    </row>
    <row r="25" spans="1:13">
      <c r="A25" s="101">
        <v>18</v>
      </c>
      <c r="B25" s="107">
        <f t="shared" si="1"/>
        <v>9394.2000000000007</v>
      </c>
      <c r="C25" s="107">
        <v>-5.04309281764725</v>
      </c>
      <c r="D25" s="107">
        <v>-8.8494665095323999</v>
      </c>
      <c r="E25" s="107">
        <v>0.16103059581320828</v>
      </c>
      <c r="H25" s="118">
        <v>159</v>
      </c>
      <c r="I25" s="118">
        <v>5221</v>
      </c>
      <c r="J25" s="118">
        <v>34</v>
      </c>
    </row>
    <row r="26" spans="1:13">
      <c r="A26" s="101">
        <v>19</v>
      </c>
      <c r="B26" s="107">
        <f t="shared" si="1"/>
        <v>9332.1</v>
      </c>
      <c r="C26" s="107">
        <v>-4.7798260349906894</v>
      </c>
      <c r="D26" s="107">
        <v>-8.5914860614376405</v>
      </c>
      <c r="E26" s="107">
        <f t="shared" si="0"/>
        <v>0.16103059581320356</v>
      </c>
      <c r="H26" s="118">
        <v>169</v>
      </c>
      <c r="I26" s="118">
        <v>5030</v>
      </c>
      <c r="J26" s="118">
        <v>40</v>
      </c>
    </row>
    <row r="27" spans="1:13">
      <c r="A27" s="101">
        <v>20</v>
      </c>
      <c r="B27" s="145">
        <v>9270</v>
      </c>
      <c r="C27" s="107">
        <v>-5.32620593491571</v>
      </c>
      <c r="D27" s="107">
        <v>-9.67807593766039</v>
      </c>
      <c r="E27" s="107">
        <f t="shared" si="0"/>
        <v>0.16103059581320356</v>
      </c>
      <c r="H27" s="118">
        <v>180</v>
      </c>
      <c r="I27" s="118">
        <v>4798</v>
      </c>
      <c r="J27" s="118">
        <v>45</v>
      </c>
    </row>
    <row r="28" spans="1:13">
      <c r="A28" s="101">
        <v>20</v>
      </c>
      <c r="B28" s="145">
        <v>9270</v>
      </c>
      <c r="C28" s="107">
        <v>-5.39132395292574</v>
      </c>
      <c r="D28" s="107">
        <v>-9.6031356231003286</v>
      </c>
      <c r="E28" s="107">
        <v>0.16103059581320828</v>
      </c>
      <c r="H28" s="118">
        <v>190</v>
      </c>
      <c r="I28" s="118">
        <v>4751</v>
      </c>
      <c r="J28" s="118">
        <v>30</v>
      </c>
    </row>
    <row r="29" spans="1:13">
      <c r="A29" s="101">
        <v>21</v>
      </c>
      <c r="B29" s="107">
        <f>-21.3*A29+9696</f>
        <v>9248.7000000000007</v>
      </c>
      <c r="C29" s="107">
        <v>-5.7106919055880896</v>
      </c>
      <c r="D29" s="107">
        <v>-9.6771302087768785</v>
      </c>
      <c r="E29" s="107">
        <f t="shared" si="0"/>
        <v>0.46948356807513342</v>
      </c>
      <c r="H29" s="118">
        <v>199</v>
      </c>
      <c r="I29" s="118">
        <v>4555</v>
      </c>
      <c r="J29" s="118">
        <v>38</v>
      </c>
    </row>
    <row r="30" spans="1:13">
      <c r="A30" s="101">
        <v>22</v>
      </c>
      <c r="B30" s="107">
        <f t="shared" ref="B30:B37" si="2">-21.3*A30+9696</f>
        <v>9227.4</v>
      </c>
      <c r="C30" s="107">
        <v>-5.7055258329158498</v>
      </c>
      <c r="D30" s="107">
        <v>-9.4161535869029986</v>
      </c>
      <c r="E30" s="107">
        <f t="shared" si="0"/>
        <v>0.46948356807509334</v>
      </c>
      <c r="H30" s="118">
        <v>206</v>
      </c>
      <c r="I30" s="118">
        <v>4250</v>
      </c>
      <c r="J30" s="118">
        <v>27</v>
      </c>
    </row>
    <row r="31" spans="1:13">
      <c r="A31" s="101">
        <v>23</v>
      </c>
      <c r="B31" s="107">
        <f t="shared" si="2"/>
        <v>9206.1</v>
      </c>
      <c r="C31" s="107">
        <v>-5.1627578581525198</v>
      </c>
      <c r="D31" s="107">
        <v>-9.2434469231475394</v>
      </c>
      <c r="E31" s="107">
        <f t="shared" si="0"/>
        <v>0.46948356807513342</v>
      </c>
    </row>
    <row r="32" spans="1:13">
      <c r="A32" s="101">
        <v>24</v>
      </c>
      <c r="B32" s="107">
        <f t="shared" si="2"/>
        <v>9184.7999999999993</v>
      </c>
      <c r="C32" s="107">
        <v>-5.2232771772191304</v>
      </c>
      <c r="D32" s="107">
        <v>-8.9290393353933286</v>
      </c>
      <c r="E32" s="107">
        <f t="shared" si="0"/>
        <v>0.46948356807509334</v>
      </c>
    </row>
    <row r="33" spans="1:8">
      <c r="A33" s="101">
        <v>25</v>
      </c>
      <c r="B33" s="107">
        <f t="shared" si="2"/>
        <v>9163.5</v>
      </c>
      <c r="C33" s="107">
        <v>-5.379338860561389</v>
      </c>
      <c r="D33" s="107">
        <v>-8.8764865630283385</v>
      </c>
      <c r="E33" s="107">
        <f t="shared" si="0"/>
        <v>0.46948356807513342</v>
      </c>
      <c r="H33" s="120"/>
    </row>
    <row r="34" spans="1:8">
      <c r="A34" s="101">
        <v>26</v>
      </c>
      <c r="B34" s="107">
        <f t="shared" si="2"/>
        <v>9142.2000000000007</v>
      </c>
      <c r="C34" s="107">
        <v>-5.3725633425529198</v>
      </c>
      <c r="D34" s="107">
        <v>-8.3670489836844091</v>
      </c>
      <c r="E34" s="107">
        <f t="shared" si="0"/>
        <v>0.46948356807513342</v>
      </c>
    </row>
    <row r="35" spans="1:8">
      <c r="A35" s="101">
        <v>27</v>
      </c>
      <c r="B35" s="107">
        <f t="shared" si="2"/>
        <v>9120.9</v>
      </c>
      <c r="C35" s="107">
        <v>-5.3955182378049189</v>
      </c>
      <c r="D35" s="107">
        <v>-9.1574095282324901</v>
      </c>
      <c r="E35" s="107">
        <f t="shared" si="0"/>
        <v>0.46948356807509334</v>
      </c>
    </row>
    <row r="36" spans="1:8">
      <c r="A36" s="101">
        <v>28</v>
      </c>
      <c r="B36" s="107">
        <f t="shared" si="2"/>
        <v>9099.6</v>
      </c>
      <c r="C36" s="107">
        <v>-5.5707365282282799</v>
      </c>
      <c r="D36" s="107">
        <v>-9.61152151806745</v>
      </c>
      <c r="E36" s="107">
        <f t="shared" si="0"/>
        <v>0.46948356807513342</v>
      </c>
    </row>
    <row r="37" spans="1:8">
      <c r="A37" s="101">
        <v>29</v>
      </c>
      <c r="B37" s="107">
        <f t="shared" si="2"/>
        <v>9078.2999999999993</v>
      </c>
      <c r="C37" s="107">
        <v>-5.2628313113873793</v>
      </c>
      <c r="D37" s="107">
        <v>-9.7178019594585781</v>
      </c>
      <c r="E37" s="107">
        <f t="shared" si="0"/>
        <v>0.46948356807509334</v>
      </c>
    </row>
    <row r="38" spans="1:8">
      <c r="A38" s="101">
        <v>30</v>
      </c>
      <c r="B38" s="145">
        <v>9057</v>
      </c>
      <c r="C38" s="107">
        <v>-5.4506255044207998</v>
      </c>
      <c r="D38" s="107">
        <v>-10.082757175100799</v>
      </c>
      <c r="E38" s="107">
        <f t="shared" si="0"/>
        <v>0.46948356807513342</v>
      </c>
    </row>
    <row r="39" spans="1:8">
      <c r="A39" s="101">
        <v>30</v>
      </c>
      <c r="B39" s="145">
        <v>9057</v>
      </c>
      <c r="C39" s="107">
        <v>-5.8707765161438799</v>
      </c>
      <c r="D39" s="107">
        <v>-9.8818780134247586</v>
      </c>
      <c r="E39" s="107">
        <v>0.46948356807513342</v>
      </c>
    </row>
    <row r="40" spans="1:8">
      <c r="A40" s="101">
        <v>31</v>
      </c>
      <c r="B40" s="107">
        <f>-9.4*A40+9339</f>
        <v>9047.6</v>
      </c>
      <c r="C40" s="107">
        <v>-5.7101673706194598</v>
      </c>
      <c r="D40" s="107">
        <v>-10.168419418569698</v>
      </c>
      <c r="E40" s="107">
        <f t="shared" si="0"/>
        <v>1.0638297872340838</v>
      </c>
    </row>
    <row r="41" spans="1:8">
      <c r="A41" s="101">
        <v>32</v>
      </c>
      <c r="B41" s="107">
        <f t="shared" ref="B41:B48" si="3">-9.4*A41+9339</f>
        <v>9038.2000000000007</v>
      </c>
      <c r="C41" s="107">
        <v>-6.2596610121249103</v>
      </c>
      <c r="D41" s="107">
        <v>-10.449153254389799</v>
      </c>
      <c r="E41" s="107">
        <f t="shared" si="0"/>
        <v>1.0638297872340838</v>
      </c>
    </row>
    <row r="42" spans="1:8">
      <c r="A42" s="101">
        <v>33</v>
      </c>
      <c r="B42" s="107">
        <f t="shared" si="3"/>
        <v>9028.7999999999993</v>
      </c>
      <c r="C42" s="107">
        <v>-6.1142546738431696</v>
      </c>
      <c r="D42" s="107">
        <v>-10.6416895559531</v>
      </c>
      <c r="E42" s="107">
        <f t="shared" si="0"/>
        <v>1.0638297872338778</v>
      </c>
    </row>
    <row r="43" spans="1:8">
      <c r="A43" s="101">
        <v>34</v>
      </c>
      <c r="B43" s="107">
        <f t="shared" si="3"/>
        <v>9019.4</v>
      </c>
      <c r="C43" s="107">
        <v>-6.2091133292430998</v>
      </c>
      <c r="D43" s="107">
        <v>-10.0299023913933</v>
      </c>
      <c r="E43" s="107">
        <f t="shared" si="0"/>
        <v>1.0638297872340838</v>
      </c>
      <c r="H43" s="120"/>
    </row>
    <row r="44" spans="1:8">
      <c r="A44" s="101">
        <v>35</v>
      </c>
      <c r="B44" s="107">
        <f t="shared" si="3"/>
        <v>9010</v>
      </c>
      <c r="C44" s="107">
        <v>-5.7996682266620496</v>
      </c>
      <c r="D44" s="107">
        <v>-9.6318314122594</v>
      </c>
      <c r="E44" s="107">
        <f t="shared" si="0"/>
        <v>1.0638297872340838</v>
      </c>
    </row>
    <row r="45" spans="1:8">
      <c r="A45" s="101">
        <v>36</v>
      </c>
      <c r="B45" s="107">
        <f t="shared" si="3"/>
        <v>9000.6</v>
      </c>
      <c r="C45" s="107">
        <v>-6.0036508569662601</v>
      </c>
      <c r="D45" s="107">
        <v>-9.9182191029016984</v>
      </c>
      <c r="E45" s="107">
        <f t="shared" si="0"/>
        <v>1.0638297872340838</v>
      </c>
    </row>
    <row r="46" spans="1:8">
      <c r="A46" s="101">
        <v>37</v>
      </c>
      <c r="B46" s="107">
        <f t="shared" si="3"/>
        <v>8991.2000000000007</v>
      </c>
      <c r="C46" s="107">
        <v>-6.0539589639331588</v>
      </c>
      <c r="D46" s="107">
        <v>-10.346444650556899</v>
      </c>
      <c r="E46" s="107">
        <f t="shared" si="0"/>
        <v>1.0638297872340838</v>
      </c>
    </row>
    <row r="47" spans="1:8">
      <c r="A47" s="101">
        <v>38</v>
      </c>
      <c r="B47" s="107">
        <f t="shared" si="3"/>
        <v>8981.7999999999993</v>
      </c>
      <c r="C47" s="107">
        <v>-5.6211066086074801</v>
      </c>
      <c r="D47" s="107">
        <v>-10.206264111499399</v>
      </c>
      <c r="E47" s="107">
        <f t="shared" si="0"/>
        <v>1.0638297872338778</v>
      </c>
    </row>
    <row r="48" spans="1:8">
      <c r="A48" s="101">
        <v>39</v>
      </c>
      <c r="B48" s="107">
        <f t="shared" si="3"/>
        <v>8972.4</v>
      </c>
      <c r="C48" s="107">
        <v>-5.5263142534239496</v>
      </c>
      <c r="D48" s="107">
        <v>-9.4193016865858485</v>
      </c>
      <c r="E48" s="107">
        <f t="shared" si="0"/>
        <v>1.0638297872340838</v>
      </c>
    </row>
    <row r="49" spans="1:10">
      <c r="A49" s="101">
        <v>40</v>
      </c>
      <c r="B49" s="145">
        <v>8963</v>
      </c>
      <c r="C49" s="107">
        <v>-5.0918458163717197</v>
      </c>
      <c r="D49" s="107">
        <v>-9.3739582468323093</v>
      </c>
      <c r="E49" s="107">
        <f t="shared" si="0"/>
        <v>1.0638297872340838</v>
      </c>
    </row>
    <row r="50" spans="1:10">
      <c r="A50" s="101">
        <v>40</v>
      </c>
      <c r="B50" s="145">
        <v>8963</v>
      </c>
      <c r="C50" s="107">
        <v>-5.2222676442028302</v>
      </c>
      <c r="D50" s="107">
        <v>-9.4099660550996198</v>
      </c>
      <c r="E50" s="107">
        <v>1.0638297872340838</v>
      </c>
    </row>
    <row r="51" spans="1:10">
      <c r="A51" s="101">
        <v>41</v>
      </c>
      <c r="B51" s="107">
        <f>-43.9*A51+10719</f>
        <v>8919.1</v>
      </c>
      <c r="C51" s="107">
        <v>-5.0025035244588398</v>
      </c>
      <c r="D51" s="107">
        <v>-9.4307451625960681</v>
      </c>
      <c r="E51" s="107">
        <f t="shared" si="0"/>
        <v>0.22779043280182421</v>
      </c>
    </row>
    <row r="52" spans="1:10">
      <c r="A52" s="101">
        <v>42</v>
      </c>
      <c r="B52" s="107">
        <f t="shared" ref="B52:B59" si="4">-43.9*A52+10719</f>
        <v>8875.2000000000007</v>
      </c>
      <c r="C52" s="107">
        <v>-5.5296796518704596</v>
      </c>
      <c r="D52" s="107">
        <v>-9.6178622449431597</v>
      </c>
      <c r="E52" s="107">
        <f t="shared" si="0"/>
        <v>0.22779043280182421</v>
      </c>
    </row>
    <row r="53" spans="1:10">
      <c r="A53" s="101">
        <v>43</v>
      </c>
      <c r="B53" s="107">
        <f t="shared" si="4"/>
        <v>8831.2999999999993</v>
      </c>
      <c r="C53" s="107">
        <v>-5.3386484749731498</v>
      </c>
      <c r="D53" s="107">
        <v>-8.8294431666402495</v>
      </c>
      <c r="E53" s="107">
        <f t="shared" si="0"/>
        <v>0.22779043280181477</v>
      </c>
      <c r="H53" s="120"/>
    </row>
    <row r="54" spans="1:10">
      <c r="A54" s="101">
        <v>44</v>
      </c>
      <c r="B54" s="107">
        <f t="shared" si="4"/>
        <v>8787.4</v>
      </c>
      <c r="C54" s="107">
        <v>-5.44804865099377</v>
      </c>
      <c r="D54" s="107">
        <v>-9.6005628490847688</v>
      </c>
      <c r="E54" s="107">
        <f t="shared" si="0"/>
        <v>0.22779043280182421</v>
      </c>
    </row>
    <row r="55" spans="1:10">
      <c r="A55" s="101">
        <v>45</v>
      </c>
      <c r="B55" s="107">
        <f t="shared" si="4"/>
        <v>8743.5</v>
      </c>
      <c r="C55" s="107">
        <v>-5.0888700190909093</v>
      </c>
      <c r="D55" s="107">
        <v>-9.7578101488416991</v>
      </c>
      <c r="E55" s="107">
        <f t="shared" si="0"/>
        <v>0.22779043280182421</v>
      </c>
    </row>
    <row r="56" spans="1:10">
      <c r="A56" s="101">
        <v>46</v>
      </c>
      <c r="B56" s="107">
        <f t="shared" si="4"/>
        <v>8699.6</v>
      </c>
      <c r="C56" s="107">
        <v>-4.8162467325295797</v>
      </c>
      <c r="D56" s="107">
        <v>-8.5466134371095084</v>
      </c>
      <c r="E56" s="107">
        <f t="shared" si="0"/>
        <v>0.22779043280182421</v>
      </c>
    </row>
    <row r="57" spans="1:10">
      <c r="A57" s="101">
        <v>47</v>
      </c>
      <c r="B57" s="107">
        <f t="shared" si="4"/>
        <v>8655.7000000000007</v>
      </c>
      <c r="C57" s="107">
        <v>-5.8906512910289992</v>
      </c>
      <c r="D57" s="107">
        <v>-8.7757207363918788</v>
      </c>
      <c r="E57" s="107">
        <f t="shared" si="0"/>
        <v>0.22779043280182421</v>
      </c>
    </row>
    <row r="58" spans="1:10">
      <c r="A58" s="101">
        <v>48</v>
      </c>
      <c r="B58" s="107">
        <f t="shared" si="4"/>
        <v>8611.7999999999993</v>
      </c>
      <c r="C58" s="107">
        <v>-5.1294558643242603</v>
      </c>
      <c r="D58" s="107">
        <v>-8.21658817074848</v>
      </c>
      <c r="E58" s="107">
        <f t="shared" si="0"/>
        <v>0.22779043280181477</v>
      </c>
    </row>
    <row r="59" spans="1:10">
      <c r="A59" s="101">
        <v>49</v>
      </c>
      <c r="B59" s="107">
        <f t="shared" si="4"/>
        <v>8567.9</v>
      </c>
      <c r="C59" s="107">
        <v>-5.6809336654795297</v>
      </c>
      <c r="D59" s="107">
        <v>-7.9905170482219985</v>
      </c>
      <c r="E59" s="107">
        <f t="shared" si="0"/>
        <v>0.22779043280182421</v>
      </c>
    </row>
    <row r="60" spans="1:10">
      <c r="A60" s="101">
        <v>50</v>
      </c>
      <c r="B60" s="145">
        <v>8524</v>
      </c>
      <c r="C60" s="107">
        <v>-5.5467231276335394</v>
      </c>
      <c r="D60" s="107">
        <v>-8.2807367338930096</v>
      </c>
      <c r="E60" s="107">
        <f t="shared" si="0"/>
        <v>0.22779043280182421</v>
      </c>
    </row>
    <row r="61" spans="1:10">
      <c r="A61" s="101">
        <v>50</v>
      </c>
      <c r="B61" s="145">
        <v>8524</v>
      </c>
      <c r="C61" s="107">
        <v>-5.8290605054035298</v>
      </c>
      <c r="D61" s="107">
        <v>-8.3320818414955582</v>
      </c>
      <c r="E61" s="107">
        <v>0.22779043280182421</v>
      </c>
    </row>
    <row r="62" spans="1:10">
      <c r="A62" s="101">
        <v>50</v>
      </c>
      <c r="B62" s="145">
        <v>8524</v>
      </c>
      <c r="C62" s="107">
        <v>-5.72930499253318</v>
      </c>
      <c r="D62" s="107">
        <v>-8.3669375383280791</v>
      </c>
      <c r="E62" s="107">
        <v>0.22779043280182421</v>
      </c>
      <c r="I62" s="123"/>
      <c r="J62" s="124"/>
    </row>
    <row r="63" spans="1:10">
      <c r="A63" s="101">
        <v>51</v>
      </c>
      <c r="B63" s="107">
        <f>-60.138*A63+11531</f>
        <v>8463.9619999999995</v>
      </c>
      <c r="C63" s="107">
        <v>-5.7400267513037697</v>
      </c>
      <c r="D63" s="107">
        <v>-9.3077921145139797</v>
      </c>
      <c r="E63" s="107">
        <f t="shared" si="0"/>
        <v>0.16656117792064895</v>
      </c>
    </row>
    <row r="64" spans="1:10">
      <c r="A64" s="101">
        <v>52</v>
      </c>
      <c r="B64" s="107">
        <f t="shared" ref="B64:B71" si="5">-60.138*A64+11531</f>
        <v>8403.8240000000005</v>
      </c>
      <c r="C64" s="107">
        <v>-5.737844693281839</v>
      </c>
      <c r="D64" s="107">
        <v>-9.0486261876638885</v>
      </c>
      <c r="E64" s="107">
        <f t="shared" si="0"/>
        <v>0.16628421297682272</v>
      </c>
    </row>
    <row r="65" spans="1:8">
      <c r="A65" s="101">
        <v>53</v>
      </c>
      <c r="B65" s="107">
        <f t="shared" si="5"/>
        <v>8343.6859999999997</v>
      </c>
      <c r="C65" s="107">
        <v>-5.92323603891872</v>
      </c>
      <c r="D65" s="107">
        <v>-8.4197077334620989</v>
      </c>
      <c r="E65" s="107">
        <f t="shared" si="0"/>
        <v>0.1662842129768177</v>
      </c>
    </row>
    <row r="66" spans="1:8">
      <c r="A66" s="101">
        <v>54</v>
      </c>
      <c r="B66" s="107">
        <f t="shared" si="5"/>
        <v>8283.5480000000007</v>
      </c>
      <c r="C66" s="107">
        <v>-5.4730852279457691</v>
      </c>
      <c r="D66" s="107">
        <v>-8.8096170346120193</v>
      </c>
      <c r="E66" s="107">
        <f t="shared" si="0"/>
        <v>0.16628421297682272</v>
      </c>
    </row>
    <row r="67" spans="1:8">
      <c r="A67" s="101">
        <v>55</v>
      </c>
      <c r="B67" s="107">
        <f t="shared" si="5"/>
        <v>8223.41</v>
      </c>
      <c r="C67" s="107">
        <v>-5.7783795605724695</v>
      </c>
      <c r="D67" s="107">
        <v>-8.6685206482074282</v>
      </c>
      <c r="E67" s="107">
        <f t="shared" si="0"/>
        <v>0.1662842129768177</v>
      </c>
    </row>
    <row r="68" spans="1:8">
      <c r="A68" s="101">
        <v>56</v>
      </c>
      <c r="B68" s="107">
        <f t="shared" si="5"/>
        <v>8163.2719999999999</v>
      </c>
      <c r="C68" s="107">
        <v>-5.3601460887148891</v>
      </c>
      <c r="D68" s="107">
        <v>-8.2977595572539187</v>
      </c>
      <c r="E68" s="107">
        <f t="shared" si="0"/>
        <v>0.16628421297682019</v>
      </c>
    </row>
    <row r="69" spans="1:8">
      <c r="A69" s="101">
        <v>57</v>
      </c>
      <c r="B69" s="107">
        <f t="shared" si="5"/>
        <v>8103.134</v>
      </c>
      <c r="C69" s="107">
        <v>-5.4925068796770491</v>
      </c>
      <c r="D69" s="107">
        <v>-9.909340114089499</v>
      </c>
      <c r="E69" s="107">
        <f t="shared" si="0"/>
        <v>0.16628421297682019</v>
      </c>
    </row>
    <row r="70" spans="1:8">
      <c r="A70" s="101">
        <v>58</v>
      </c>
      <c r="B70" s="107">
        <f t="shared" si="5"/>
        <v>8042.9960000000001</v>
      </c>
      <c r="C70" s="107">
        <v>-5.5396320301030091</v>
      </c>
      <c r="D70" s="107">
        <v>-9.8355105263083988</v>
      </c>
      <c r="E70" s="107">
        <f t="shared" si="0"/>
        <v>0.16628421297682019</v>
      </c>
    </row>
    <row r="71" spans="1:8">
      <c r="A71" s="101">
        <v>59</v>
      </c>
      <c r="B71" s="107">
        <f t="shared" si="5"/>
        <v>7982.8580000000002</v>
      </c>
      <c r="C71" s="107">
        <v>-5.4858579402594199</v>
      </c>
      <c r="D71" s="107">
        <v>-10.4588620246112</v>
      </c>
      <c r="E71" s="107">
        <f t="shared" si="0"/>
        <v>0.16628421297682019</v>
      </c>
    </row>
    <row r="72" spans="1:8">
      <c r="A72" s="101">
        <v>60</v>
      </c>
      <c r="B72" s="107">
        <f>-14.351*A72+8806.6</f>
        <v>7945.54</v>
      </c>
      <c r="C72" s="107">
        <v>-5.6160953543361494</v>
      </c>
      <c r="D72" s="107">
        <v>-10.235594019234901</v>
      </c>
      <c r="E72" s="107">
        <f t="shared" si="0"/>
        <v>0.26796720081461878</v>
      </c>
    </row>
    <row r="73" spans="1:8">
      <c r="A73" s="101">
        <v>60</v>
      </c>
      <c r="B73" s="107">
        <f t="shared" ref="B73:B83" si="6">-14.351*A73+8806.6</f>
        <v>7945.54</v>
      </c>
      <c r="C73" s="107">
        <v>-5.6912474339750991</v>
      </c>
      <c r="D73" s="107">
        <v>-10.292451815248699</v>
      </c>
      <c r="E73" s="107">
        <v>0.26796720081461878</v>
      </c>
      <c r="H73" s="120"/>
    </row>
    <row r="74" spans="1:8">
      <c r="A74" s="101">
        <v>61</v>
      </c>
      <c r="B74" s="107">
        <f t="shared" si="6"/>
        <v>7931.1890000000003</v>
      </c>
      <c r="C74" s="107">
        <v>-5.3947866696680302</v>
      </c>
      <c r="D74" s="107">
        <v>-10.471973779393499</v>
      </c>
      <c r="E74" s="107">
        <f t="shared" ref="E74:E137" si="7">10*(A74-A73)/(B73-B74)</f>
        <v>0.69681555292315789</v>
      </c>
    </row>
    <row r="75" spans="1:8">
      <c r="A75" s="101">
        <v>62</v>
      </c>
      <c r="B75" s="107">
        <f t="shared" si="6"/>
        <v>7916.8380000000006</v>
      </c>
      <c r="C75" s="107">
        <v>-5.9015369163622395</v>
      </c>
      <c r="D75" s="107">
        <v>-10.472596574513899</v>
      </c>
      <c r="E75" s="107">
        <f t="shared" si="7"/>
        <v>0.69681555292315789</v>
      </c>
    </row>
    <row r="76" spans="1:8">
      <c r="A76" s="101">
        <v>63</v>
      </c>
      <c r="B76" s="107">
        <f t="shared" si="6"/>
        <v>7902.4870000000001</v>
      </c>
      <c r="C76" s="107">
        <v>-5.3553380394614898</v>
      </c>
      <c r="D76" s="107">
        <v>-10.243648062760899</v>
      </c>
      <c r="E76" s="107">
        <f t="shared" si="7"/>
        <v>0.6968155529231137</v>
      </c>
    </row>
    <row r="77" spans="1:8">
      <c r="A77" s="101">
        <v>64</v>
      </c>
      <c r="B77" s="107">
        <f t="shared" si="6"/>
        <v>7888.1360000000004</v>
      </c>
      <c r="C77" s="107">
        <v>-5.7926810630175396</v>
      </c>
      <c r="D77" s="107">
        <v>-10.186937533720098</v>
      </c>
      <c r="E77" s="107">
        <f t="shared" si="7"/>
        <v>0.69681555292315789</v>
      </c>
    </row>
    <row r="78" spans="1:8">
      <c r="A78" s="101">
        <v>64</v>
      </c>
      <c r="B78" s="107">
        <f t="shared" si="6"/>
        <v>7888.1360000000004</v>
      </c>
      <c r="C78" s="107">
        <v>-5.9083420502782298</v>
      </c>
      <c r="D78" s="107">
        <v>-10.478646652534099</v>
      </c>
      <c r="E78" s="107">
        <v>0.69681555292315789</v>
      </c>
    </row>
    <row r="79" spans="1:8">
      <c r="A79" s="101">
        <v>65</v>
      </c>
      <c r="B79" s="107">
        <f t="shared" si="6"/>
        <v>7873.7849999999999</v>
      </c>
      <c r="C79" s="107">
        <v>-5.0137883955971398</v>
      </c>
      <c r="D79" s="107">
        <v>-10.4681456713198</v>
      </c>
      <c r="E79" s="107">
        <f t="shared" si="7"/>
        <v>0.6968155529231137</v>
      </c>
    </row>
    <row r="80" spans="1:8">
      <c r="A80" s="101">
        <v>66</v>
      </c>
      <c r="B80" s="107">
        <f t="shared" si="6"/>
        <v>7859.4340000000002</v>
      </c>
      <c r="C80" s="107">
        <v>-6.0121659750245495</v>
      </c>
      <c r="D80" s="107">
        <v>-10.6663772743688</v>
      </c>
      <c r="E80" s="107">
        <f t="shared" si="7"/>
        <v>0.69681555292315789</v>
      </c>
    </row>
    <row r="81" spans="1:8">
      <c r="A81" s="101">
        <v>67</v>
      </c>
      <c r="B81" s="107">
        <f t="shared" si="6"/>
        <v>7845.0830000000005</v>
      </c>
      <c r="C81" s="107">
        <v>-5.5877955671466797</v>
      </c>
      <c r="D81" s="107">
        <v>-10.615627857215499</v>
      </c>
      <c r="E81" s="107">
        <f t="shared" si="7"/>
        <v>0.69681555292315789</v>
      </c>
    </row>
    <row r="82" spans="1:8">
      <c r="A82" s="101">
        <v>68</v>
      </c>
      <c r="B82" s="107">
        <f t="shared" si="6"/>
        <v>7830.732</v>
      </c>
      <c r="C82" s="107">
        <v>-5.4193224377140403</v>
      </c>
      <c r="D82" s="107">
        <v>-10.261805838991</v>
      </c>
      <c r="E82" s="107">
        <f t="shared" si="7"/>
        <v>0.6968155529231137</v>
      </c>
    </row>
    <row r="83" spans="1:8">
      <c r="A83" s="101">
        <v>69</v>
      </c>
      <c r="B83" s="107">
        <f t="shared" si="6"/>
        <v>7816.3810000000003</v>
      </c>
      <c r="C83" s="107">
        <v>-5.6384387339915394</v>
      </c>
      <c r="D83" s="107">
        <v>-9.4630107223781792</v>
      </c>
      <c r="E83" s="107">
        <f t="shared" si="7"/>
        <v>0.69681555292315789</v>
      </c>
    </row>
    <row r="84" spans="1:8">
      <c r="A84" s="101">
        <v>70</v>
      </c>
      <c r="B84" s="145">
        <v>7802</v>
      </c>
      <c r="C84" s="107">
        <v>-5.5670423853325497</v>
      </c>
      <c r="D84" s="107">
        <v>-10.041936173282599</v>
      </c>
      <c r="E84" s="107">
        <f t="shared" si="7"/>
        <v>0.69536193588761441</v>
      </c>
      <c r="H84" s="120"/>
    </row>
    <row r="85" spans="1:8">
      <c r="A85" s="101">
        <v>70</v>
      </c>
      <c r="B85" s="145">
        <v>7802</v>
      </c>
      <c r="C85" s="107">
        <v>-5.7516902990620702</v>
      </c>
      <c r="D85" s="107">
        <v>-10.0389817012568</v>
      </c>
      <c r="E85" s="107">
        <v>0.69536193588761441</v>
      </c>
    </row>
    <row r="86" spans="1:8">
      <c r="A86" s="101">
        <v>71</v>
      </c>
      <c r="B86" s="107">
        <f>-12.444*A86+8673.1</f>
        <v>7789.576</v>
      </c>
      <c r="C86" s="107">
        <v>-5.2024629108883698</v>
      </c>
      <c r="D86" s="107">
        <v>-9.6064341077519995</v>
      </c>
      <c r="E86" s="107">
        <f t="shared" si="7"/>
        <v>0.80489375402447016</v>
      </c>
    </row>
    <row r="87" spans="1:8">
      <c r="A87" s="101">
        <v>72</v>
      </c>
      <c r="B87" s="107">
        <f t="shared" ref="B87:B96" si="8">-12.444*A87+8673.1</f>
        <v>7777.1320000000005</v>
      </c>
      <c r="C87" s="107">
        <v>-5.60614408076425</v>
      </c>
      <c r="D87" s="107">
        <v>-9.6577156808965281</v>
      </c>
      <c r="E87" s="107">
        <f t="shared" si="7"/>
        <v>0.80360012857605256</v>
      </c>
    </row>
    <row r="88" spans="1:8">
      <c r="A88" s="101">
        <v>73</v>
      </c>
      <c r="B88" s="107">
        <f t="shared" si="8"/>
        <v>7764.6880000000001</v>
      </c>
      <c r="C88" s="107">
        <v>-5.2945480582558693</v>
      </c>
      <c r="D88" s="107">
        <v>-9.7818708832532</v>
      </c>
      <c r="E88" s="107">
        <f t="shared" si="7"/>
        <v>0.80360012857599383</v>
      </c>
    </row>
    <row r="89" spans="1:8">
      <c r="A89" s="101">
        <v>74</v>
      </c>
      <c r="B89" s="107">
        <f t="shared" si="8"/>
        <v>7752.2440000000006</v>
      </c>
      <c r="C89" s="107">
        <v>-5.3945719375294896</v>
      </c>
      <c r="D89" s="107">
        <v>-10.696542461676099</v>
      </c>
      <c r="E89" s="107">
        <f t="shared" si="7"/>
        <v>0.80360012857605256</v>
      </c>
    </row>
    <row r="90" spans="1:8">
      <c r="A90" s="101">
        <v>74</v>
      </c>
      <c r="B90" s="107">
        <f t="shared" si="8"/>
        <v>7752.2440000000006</v>
      </c>
      <c r="C90" s="107">
        <v>-5.4872740835636602</v>
      </c>
      <c r="D90" s="107">
        <v>-10.6170701201067</v>
      </c>
      <c r="E90" s="107">
        <v>0.80360012857605256</v>
      </c>
    </row>
    <row r="91" spans="1:8">
      <c r="A91" s="101">
        <v>75</v>
      </c>
      <c r="B91" s="107">
        <f t="shared" si="8"/>
        <v>7739.8</v>
      </c>
      <c r="C91" s="107">
        <v>-5.3983550728142493</v>
      </c>
      <c r="D91" s="107">
        <v>-9.7023978006548592</v>
      </c>
      <c r="E91" s="107">
        <f t="shared" si="7"/>
        <v>0.80360012857599383</v>
      </c>
    </row>
    <row r="92" spans="1:8">
      <c r="A92" s="101">
        <v>75</v>
      </c>
      <c r="B92" s="107">
        <f t="shared" si="8"/>
        <v>7739.8</v>
      </c>
      <c r="C92" s="107">
        <v>-5.423171336622759</v>
      </c>
      <c r="D92" s="107">
        <v>-9.7733777459753686</v>
      </c>
      <c r="E92" s="107">
        <v>0.80360012857605256</v>
      </c>
    </row>
    <row r="93" spans="1:8">
      <c r="A93" s="101">
        <v>76</v>
      </c>
      <c r="B93" s="107">
        <f t="shared" si="8"/>
        <v>7727.3560000000007</v>
      </c>
      <c r="C93" s="107">
        <v>-4.9331108260293401</v>
      </c>
      <c r="D93" s="107">
        <v>-9.3593126829114688</v>
      </c>
      <c r="E93" s="107">
        <f t="shared" si="7"/>
        <v>0.80360012857605256</v>
      </c>
    </row>
    <row r="94" spans="1:8">
      <c r="A94" s="101">
        <v>76</v>
      </c>
      <c r="B94" s="107">
        <f t="shared" si="8"/>
        <v>7727.3560000000007</v>
      </c>
      <c r="C94" s="107">
        <v>-4.9260120277931296</v>
      </c>
      <c r="D94" s="107">
        <v>-9.6891533924880289</v>
      </c>
      <c r="E94" s="107">
        <v>0.80360012857605256</v>
      </c>
    </row>
    <row r="95" spans="1:8">
      <c r="A95" s="101">
        <v>77</v>
      </c>
      <c r="B95" s="107">
        <f t="shared" si="8"/>
        <v>7714.9120000000003</v>
      </c>
      <c r="C95" s="107">
        <v>-5.6038606767356391</v>
      </c>
      <c r="D95" s="107">
        <v>-9.7440640804252396</v>
      </c>
      <c r="E95" s="107">
        <f t="shared" si="7"/>
        <v>0.80360012857599383</v>
      </c>
    </row>
    <row r="96" spans="1:8">
      <c r="A96" s="101">
        <v>78</v>
      </c>
      <c r="B96" s="107">
        <f t="shared" si="8"/>
        <v>7702.4680000000008</v>
      </c>
      <c r="C96" s="107">
        <v>-5.3328129317139394</v>
      </c>
      <c r="D96" s="107">
        <v>-9.8063226846295102</v>
      </c>
      <c r="E96" s="107">
        <f t="shared" si="7"/>
        <v>0.80360012857605256</v>
      </c>
    </row>
    <row r="97" spans="1:8">
      <c r="A97" s="101">
        <v>79</v>
      </c>
      <c r="B97" s="145">
        <v>7690</v>
      </c>
      <c r="C97" s="107">
        <v>-5.5765288594548394</v>
      </c>
      <c r="D97" s="107">
        <v>-9.6405530564518909</v>
      </c>
      <c r="E97" s="107">
        <f t="shared" si="7"/>
        <v>0.80205325633617208</v>
      </c>
    </row>
    <row r="98" spans="1:8">
      <c r="A98" s="101">
        <v>80</v>
      </c>
      <c r="B98" s="107">
        <f>-14.438*A98+8830.6</f>
        <v>7675.56</v>
      </c>
      <c r="C98" s="107">
        <v>-5.39034212969226</v>
      </c>
      <c r="D98" s="107">
        <v>-9.351103764489288</v>
      </c>
      <c r="E98" s="107">
        <f t="shared" si="7"/>
        <v>0.69252077562328784</v>
      </c>
    </row>
    <row r="99" spans="1:8">
      <c r="A99" s="101">
        <v>80</v>
      </c>
      <c r="B99" s="107">
        <f t="shared" ref="B99:B110" si="9">-14.438*A99+8830.6</f>
        <v>7675.56</v>
      </c>
      <c r="C99" s="107">
        <v>-5.6445565358146101</v>
      </c>
      <c r="D99" s="107">
        <v>-9.2825495716147675</v>
      </c>
      <c r="E99" s="107">
        <v>0.69252077562328784</v>
      </c>
    </row>
    <row r="100" spans="1:8">
      <c r="A100" s="101">
        <v>81</v>
      </c>
      <c r="B100" s="107">
        <f t="shared" si="9"/>
        <v>7661.1220000000003</v>
      </c>
      <c r="C100" s="107">
        <v>-6.1042423876955594</v>
      </c>
      <c r="D100" s="107">
        <v>-10.244528036679998</v>
      </c>
      <c r="E100" s="107">
        <f t="shared" si="7"/>
        <v>0.69261670591494173</v>
      </c>
    </row>
    <row r="101" spans="1:8">
      <c r="A101" s="101">
        <v>81</v>
      </c>
      <c r="B101" s="107">
        <f t="shared" si="9"/>
        <v>7661.1220000000003</v>
      </c>
      <c r="C101" s="107">
        <v>-6.2211430225681692</v>
      </c>
      <c r="D101" s="107">
        <v>-10.209748567972099</v>
      </c>
      <c r="E101" s="107">
        <v>0.69252077562328784</v>
      </c>
    </row>
    <row r="102" spans="1:8">
      <c r="A102" s="101">
        <v>82</v>
      </c>
      <c r="B102" s="107">
        <f t="shared" si="9"/>
        <v>7646.6840000000002</v>
      </c>
      <c r="C102" s="107">
        <v>-5.5671850388732995</v>
      </c>
      <c r="D102" s="107">
        <v>-9.5205977259545786</v>
      </c>
      <c r="E102" s="107">
        <f t="shared" si="7"/>
        <v>0.69261670591494173</v>
      </c>
    </row>
    <row r="103" spans="1:8">
      <c r="A103" s="101">
        <v>83</v>
      </c>
      <c r="B103" s="107">
        <f t="shared" si="9"/>
        <v>7632.2460000000001</v>
      </c>
      <c r="C103" s="107">
        <v>-5.6150344899759492</v>
      </c>
      <c r="D103" s="107">
        <v>-9.5426917202130195</v>
      </c>
      <c r="E103" s="107">
        <f t="shared" si="7"/>
        <v>0.69261670591494173</v>
      </c>
    </row>
    <row r="104" spans="1:8">
      <c r="A104" s="101">
        <v>84</v>
      </c>
      <c r="B104" s="107">
        <f t="shared" si="9"/>
        <v>7617.808</v>
      </c>
      <c r="C104" s="107">
        <v>-5.6102668965880795</v>
      </c>
      <c r="D104" s="107">
        <v>-9.4867455550463102</v>
      </c>
      <c r="E104" s="107">
        <f t="shared" si="7"/>
        <v>0.69261670591494173</v>
      </c>
      <c r="H104" s="120"/>
    </row>
    <row r="105" spans="1:8">
      <c r="A105" s="101">
        <v>85</v>
      </c>
      <c r="B105" s="107">
        <f t="shared" si="9"/>
        <v>7603.3700000000008</v>
      </c>
      <c r="C105" s="107">
        <v>-5.7249586573667797</v>
      </c>
      <c r="D105" s="107">
        <v>-9.3677608663685685</v>
      </c>
      <c r="E105" s="107">
        <f t="shared" si="7"/>
        <v>0.69261670591498536</v>
      </c>
    </row>
    <row r="106" spans="1:8">
      <c r="A106" s="101">
        <v>86</v>
      </c>
      <c r="B106" s="107">
        <f t="shared" si="9"/>
        <v>7588.9320000000007</v>
      </c>
      <c r="C106" s="107">
        <v>-5.6863807336993091</v>
      </c>
      <c r="D106" s="107">
        <v>-9.7117528791618177</v>
      </c>
      <c r="E106" s="107">
        <f t="shared" si="7"/>
        <v>0.69261670591494173</v>
      </c>
    </row>
    <row r="107" spans="1:8">
      <c r="A107" s="101">
        <v>87</v>
      </c>
      <c r="B107" s="107">
        <f t="shared" si="9"/>
        <v>7574.4940000000006</v>
      </c>
      <c r="C107" s="107">
        <v>-5.6025977329442496</v>
      </c>
      <c r="D107" s="107">
        <v>-9.1851051920965201</v>
      </c>
      <c r="E107" s="107">
        <f t="shared" si="7"/>
        <v>0.69261670591494173</v>
      </c>
    </row>
    <row r="108" spans="1:8">
      <c r="A108" s="101">
        <v>88</v>
      </c>
      <c r="B108" s="107">
        <f t="shared" si="9"/>
        <v>7560.0560000000005</v>
      </c>
      <c r="C108" s="107">
        <v>-5.7350836401960494</v>
      </c>
      <c r="D108" s="107">
        <v>-9.7328419359442204</v>
      </c>
      <c r="E108" s="107">
        <f t="shared" si="7"/>
        <v>0.69261670591494173</v>
      </c>
    </row>
    <row r="109" spans="1:8">
      <c r="A109" s="101">
        <v>89</v>
      </c>
      <c r="B109" s="107">
        <f t="shared" si="9"/>
        <v>7545.6180000000004</v>
      </c>
      <c r="C109" s="107">
        <v>-5.7467294059912302</v>
      </c>
      <c r="D109" s="107">
        <v>-9.2885453336899477</v>
      </c>
      <c r="E109" s="107">
        <f t="shared" si="7"/>
        <v>0.69261670591494173</v>
      </c>
    </row>
    <row r="110" spans="1:8">
      <c r="A110" s="101">
        <v>89</v>
      </c>
      <c r="B110" s="107">
        <f t="shared" si="9"/>
        <v>7545.6180000000004</v>
      </c>
      <c r="C110" s="107">
        <v>-5.7542377647282201</v>
      </c>
      <c r="D110" s="107">
        <v>-9.2285766818466897</v>
      </c>
      <c r="E110" s="107">
        <v>0.69261670591494173</v>
      </c>
    </row>
    <row r="111" spans="1:8">
      <c r="A111" s="101">
        <v>90</v>
      </c>
      <c r="B111" s="107">
        <f>-24.358*A111+9718.4</f>
        <v>7526.1799999999994</v>
      </c>
      <c r="C111" s="107">
        <v>-5.5229833527605994</v>
      </c>
      <c r="D111" s="107">
        <v>-9.1255106389602982</v>
      </c>
      <c r="E111" s="107">
        <f t="shared" si="7"/>
        <v>0.51445621977567035</v>
      </c>
    </row>
    <row r="112" spans="1:8">
      <c r="A112" s="101">
        <v>90</v>
      </c>
      <c r="B112" s="107">
        <f t="shared" ref="B112:B122" si="10">-24.358*A112+9718.4</f>
        <v>7526.1799999999994</v>
      </c>
      <c r="C112" s="107">
        <v>-5.6382724381317599</v>
      </c>
      <c r="D112" s="107">
        <v>-9.1456020633258586</v>
      </c>
      <c r="E112" s="107">
        <v>0.51445621977567035</v>
      </c>
    </row>
    <row r="113" spans="1:8">
      <c r="A113" s="101">
        <v>90</v>
      </c>
      <c r="B113" s="107">
        <f t="shared" si="10"/>
        <v>7526.1799999999994</v>
      </c>
      <c r="C113" s="107">
        <v>-5.6523401410272802</v>
      </c>
      <c r="D113" s="107">
        <v>-8.7575068921648693</v>
      </c>
      <c r="E113" s="107">
        <v>0.51445621977567035</v>
      </c>
    </row>
    <row r="114" spans="1:8">
      <c r="A114" s="101">
        <v>91</v>
      </c>
      <c r="B114" s="107">
        <f t="shared" si="10"/>
        <v>7501.8220000000001</v>
      </c>
      <c r="C114" s="107">
        <v>-5.0675817684758897</v>
      </c>
      <c r="D114" s="107">
        <v>-8.0356027903951084</v>
      </c>
      <c r="E114" s="107">
        <f t="shared" si="7"/>
        <v>0.41054273749898601</v>
      </c>
    </row>
    <row r="115" spans="1:8">
      <c r="A115" s="101">
        <v>91</v>
      </c>
      <c r="B115" s="107">
        <f t="shared" si="10"/>
        <v>7501.8220000000001</v>
      </c>
      <c r="C115" s="107">
        <v>-5.24293114873341</v>
      </c>
      <c r="D115" s="107">
        <v>-8.0659215471090473</v>
      </c>
      <c r="E115" s="107">
        <v>0.41054273749898601</v>
      </c>
      <c r="H115" s="120"/>
    </row>
    <row r="116" spans="1:8">
      <c r="A116" s="101">
        <v>92</v>
      </c>
      <c r="B116" s="107">
        <f t="shared" si="10"/>
        <v>7477.4639999999999</v>
      </c>
      <c r="C116" s="107">
        <v>-5.4974936332465996</v>
      </c>
      <c r="D116" s="107">
        <v>-8.8859098757126898</v>
      </c>
      <c r="E116" s="107">
        <f t="shared" si="7"/>
        <v>0.41054273749897069</v>
      </c>
    </row>
    <row r="117" spans="1:8">
      <c r="A117" s="101">
        <v>93</v>
      </c>
      <c r="B117" s="107">
        <f t="shared" si="10"/>
        <v>7453.1059999999998</v>
      </c>
      <c r="C117" s="107">
        <v>-5.725586018861379</v>
      </c>
      <c r="D117" s="107">
        <v>-10.1223246255253</v>
      </c>
      <c r="E117" s="107">
        <f t="shared" si="7"/>
        <v>0.41054273749897069</v>
      </c>
    </row>
    <row r="118" spans="1:8">
      <c r="A118" s="101">
        <v>94</v>
      </c>
      <c r="B118" s="107">
        <f t="shared" si="10"/>
        <v>7428.7479999999996</v>
      </c>
      <c r="C118" s="107">
        <v>-5.4629949018312196</v>
      </c>
      <c r="D118" s="107">
        <v>-9.6741052028050287</v>
      </c>
      <c r="E118" s="107">
        <f t="shared" si="7"/>
        <v>0.41054273749897069</v>
      </c>
    </row>
    <row r="119" spans="1:8">
      <c r="A119" s="101">
        <v>95</v>
      </c>
      <c r="B119" s="107">
        <f t="shared" si="10"/>
        <v>7404.3899999999994</v>
      </c>
      <c r="C119" s="107">
        <v>-4.9845448086135393</v>
      </c>
      <c r="D119" s="107">
        <v>-9.2042582052511079</v>
      </c>
      <c r="E119" s="107">
        <f t="shared" si="7"/>
        <v>0.41054273749897069</v>
      </c>
    </row>
    <row r="120" spans="1:8">
      <c r="A120" s="101">
        <v>96</v>
      </c>
      <c r="B120" s="107">
        <f t="shared" si="10"/>
        <v>7380.0319999999992</v>
      </c>
      <c r="C120" s="107">
        <v>-5.3261012939933599</v>
      </c>
      <c r="D120" s="107">
        <v>-8.8777597062298188</v>
      </c>
      <c r="E120" s="107">
        <f t="shared" si="7"/>
        <v>0.41054273749897069</v>
      </c>
    </row>
    <row r="121" spans="1:8">
      <c r="A121" s="101">
        <v>97</v>
      </c>
      <c r="B121" s="107">
        <f t="shared" si="10"/>
        <v>7355.6739999999991</v>
      </c>
      <c r="C121" s="107">
        <v>-5.2990996977322498</v>
      </c>
      <c r="D121" s="107">
        <v>-10.258257419922799</v>
      </c>
      <c r="E121" s="107">
        <f t="shared" si="7"/>
        <v>0.41054273749897069</v>
      </c>
    </row>
    <row r="122" spans="1:8">
      <c r="A122" s="101">
        <v>98</v>
      </c>
      <c r="B122" s="107">
        <f t="shared" si="10"/>
        <v>7331.3159999999998</v>
      </c>
      <c r="C122" s="107">
        <v>-5.7061917605719197</v>
      </c>
      <c r="D122" s="107">
        <v>-9.5997427108338691</v>
      </c>
      <c r="E122" s="107">
        <f t="shared" si="7"/>
        <v>0.41054273749898601</v>
      </c>
    </row>
    <row r="123" spans="1:8">
      <c r="A123" s="101">
        <v>99</v>
      </c>
      <c r="B123" s="145">
        <v>7307</v>
      </c>
      <c r="C123" s="107">
        <v>-5.7409423791395895</v>
      </c>
      <c r="D123" s="107">
        <v>-9.7056213611292197</v>
      </c>
      <c r="E123" s="107">
        <f t="shared" si="7"/>
        <v>0.4112518506333312</v>
      </c>
    </row>
    <row r="124" spans="1:8">
      <c r="A124" s="101">
        <v>100</v>
      </c>
      <c r="B124" s="107">
        <f>-10.909*A124+8387</f>
        <v>7296.1</v>
      </c>
      <c r="C124" s="107">
        <v>-5.9468409955870198</v>
      </c>
      <c r="D124" s="107">
        <v>-10.032164407692099</v>
      </c>
      <c r="E124" s="107">
        <f t="shared" si="7"/>
        <v>0.91743119266058104</v>
      </c>
    </row>
    <row r="125" spans="1:8">
      <c r="A125" s="101">
        <v>100</v>
      </c>
      <c r="B125" s="107">
        <f t="shared" ref="B125:B136" si="11">-10.909*A125+8387</f>
        <v>7296.1</v>
      </c>
      <c r="C125" s="107">
        <v>-6.1468440042415091</v>
      </c>
      <c r="D125" s="107">
        <v>-9.9517458052692902</v>
      </c>
      <c r="E125" s="107">
        <v>0.91743119266058104</v>
      </c>
      <c r="H125" s="120"/>
    </row>
    <row r="126" spans="1:8">
      <c r="A126" s="101">
        <v>101</v>
      </c>
      <c r="B126" s="107">
        <f t="shared" si="11"/>
        <v>7285.1909999999998</v>
      </c>
      <c r="C126" s="107">
        <v>-6.1806297634449292</v>
      </c>
      <c r="D126" s="107">
        <v>-10.7899391263035</v>
      </c>
      <c r="E126" s="107">
        <f t="shared" si="7"/>
        <v>0.91667430561916641</v>
      </c>
    </row>
    <row r="127" spans="1:8">
      <c r="A127" s="101">
        <v>102</v>
      </c>
      <c r="B127" s="107">
        <f t="shared" si="11"/>
        <v>7274.2820000000002</v>
      </c>
      <c r="C127" s="107">
        <v>-5.7866193416088496</v>
      </c>
      <c r="D127" s="107">
        <v>-10.447654400374299</v>
      </c>
      <c r="E127" s="107">
        <f t="shared" si="7"/>
        <v>0.91667430561924279</v>
      </c>
    </row>
    <row r="128" spans="1:8">
      <c r="A128" s="101">
        <v>103</v>
      </c>
      <c r="B128" s="107">
        <f t="shared" si="11"/>
        <v>7263.3729999999996</v>
      </c>
      <c r="C128" s="107">
        <v>-6.872443167363099</v>
      </c>
      <c r="D128" s="107">
        <v>-11.046716214039998</v>
      </c>
      <c r="E128" s="107">
        <f t="shared" si="7"/>
        <v>0.91667430561916641</v>
      </c>
    </row>
    <row r="129" spans="1:8">
      <c r="A129" s="101">
        <v>103</v>
      </c>
      <c r="B129" s="107">
        <f t="shared" si="11"/>
        <v>7263.3729999999996</v>
      </c>
      <c r="C129" s="107">
        <v>-6.7891678585113899</v>
      </c>
      <c r="D129" s="107">
        <v>-10.8572773025871</v>
      </c>
      <c r="E129" s="107">
        <v>0.91667430561916641</v>
      </c>
    </row>
    <row r="130" spans="1:8">
      <c r="A130" s="106">
        <v>103</v>
      </c>
      <c r="B130" s="107">
        <f t="shared" si="11"/>
        <v>7263.3729999999996</v>
      </c>
      <c r="C130" s="107">
        <v>-6.6237741105110901</v>
      </c>
      <c r="D130" s="107">
        <v>-10.784235507494</v>
      </c>
      <c r="E130" s="107">
        <v>0.91667430561916641</v>
      </c>
    </row>
    <row r="131" spans="1:8">
      <c r="A131" s="101">
        <v>104</v>
      </c>
      <c r="B131" s="107">
        <f t="shared" si="11"/>
        <v>7252.4639999999999</v>
      </c>
      <c r="C131" s="107">
        <v>-6.1905130847676997</v>
      </c>
      <c r="D131" s="107">
        <v>-10.620659370426999</v>
      </c>
      <c r="E131" s="107">
        <f t="shared" si="7"/>
        <v>0.91667430561924279</v>
      </c>
    </row>
    <row r="132" spans="1:8">
      <c r="A132" s="101">
        <v>105</v>
      </c>
      <c r="B132" s="107">
        <f t="shared" si="11"/>
        <v>7241.5550000000003</v>
      </c>
      <c r="C132" s="107">
        <v>-6.5173669994672698</v>
      </c>
      <c r="D132" s="107">
        <v>-10.6040609810831</v>
      </c>
      <c r="E132" s="107">
        <f t="shared" si="7"/>
        <v>0.91667430561924279</v>
      </c>
    </row>
    <row r="133" spans="1:8">
      <c r="A133" s="101">
        <v>106</v>
      </c>
      <c r="B133" s="107">
        <f t="shared" si="11"/>
        <v>7230.6459999999997</v>
      </c>
      <c r="C133" s="107">
        <v>-5.9224703516719703</v>
      </c>
      <c r="D133" s="107">
        <v>-10.3957801327107</v>
      </c>
      <c r="E133" s="107">
        <f t="shared" si="7"/>
        <v>0.91667430561916641</v>
      </c>
    </row>
    <row r="134" spans="1:8">
      <c r="A134" s="101">
        <v>107</v>
      </c>
      <c r="B134" s="107">
        <f t="shared" si="11"/>
        <v>7219.7370000000001</v>
      </c>
      <c r="C134" s="107">
        <v>-5.7491518003934496</v>
      </c>
      <c r="D134" s="107">
        <v>-9.9331743746088996</v>
      </c>
      <c r="E134" s="107">
        <f t="shared" si="7"/>
        <v>0.91667430561924279</v>
      </c>
    </row>
    <row r="135" spans="1:8">
      <c r="A135" s="101">
        <v>108</v>
      </c>
      <c r="B135" s="107">
        <f t="shared" si="11"/>
        <v>7208.8279999999995</v>
      </c>
      <c r="C135" s="107">
        <v>-5.7031609038292999</v>
      </c>
      <c r="D135" s="107">
        <v>-9.517986849265629</v>
      </c>
      <c r="E135" s="107">
        <f t="shared" si="7"/>
        <v>0.91667430561916641</v>
      </c>
      <c r="H135" s="120"/>
    </row>
    <row r="136" spans="1:8">
      <c r="A136" s="101">
        <v>109</v>
      </c>
      <c r="B136" s="107">
        <f t="shared" si="11"/>
        <v>7197.9189999999999</v>
      </c>
      <c r="C136" s="107">
        <v>-5.8092368872398499</v>
      </c>
      <c r="D136" s="107">
        <v>-9.873043160153598</v>
      </c>
      <c r="E136" s="107">
        <f t="shared" si="7"/>
        <v>0.91667430561924279</v>
      </c>
    </row>
    <row r="137" spans="1:8">
      <c r="A137" s="101">
        <v>110</v>
      </c>
      <c r="B137" s="145">
        <v>7187</v>
      </c>
      <c r="C137" s="107">
        <v>-5.7960251018130702</v>
      </c>
      <c r="D137" s="107">
        <v>-9.4654216942360385</v>
      </c>
      <c r="E137" s="107">
        <f t="shared" si="7"/>
        <v>0.91583478340508473</v>
      </c>
    </row>
    <row r="138" spans="1:8">
      <c r="A138" s="101">
        <v>110</v>
      </c>
      <c r="B138" s="145">
        <v>7187</v>
      </c>
      <c r="C138" s="107">
        <v>-5.9015877902966496</v>
      </c>
      <c r="D138" s="107">
        <v>-9.3723501638545592</v>
      </c>
      <c r="E138" s="107">
        <v>0.91583478340508473</v>
      </c>
      <c r="H138" s="120"/>
    </row>
    <row r="139" spans="1:8">
      <c r="A139" s="101">
        <v>111</v>
      </c>
      <c r="B139" s="107">
        <f>-9.6*A139+8243</f>
        <v>7177.4</v>
      </c>
      <c r="C139" s="107">
        <v>-5.7393902425116297</v>
      </c>
      <c r="D139" s="107">
        <v>-9.4936257562188207</v>
      </c>
      <c r="E139" s="107">
        <f t="shared" ref="E139:E199" si="12">10*(A139-A138)/(B138-B139)</f>
        <v>1.0416666666666272</v>
      </c>
    </row>
    <row r="140" spans="1:8">
      <c r="A140" s="101">
        <v>112</v>
      </c>
      <c r="B140" s="107">
        <f t="shared" ref="B140:B148" si="13">-9.6*A140+8243</f>
        <v>7167.8</v>
      </c>
      <c r="C140" s="107">
        <v>-5.7810217986193093</v>
      </c>
      <c r="D140" s="107">
        <v>-9.2141877649986288</v>
      </c>
      <c r="E140" s="107">
        <f t="shared" si="12"/>
        <v>1.0416666666667258</v>
      </c>
    </row>
    <row r="141" spans="1:8">
      <c r="A141" s="101">
        <v>113</v>
      </c>
      <c r="B141" s="107">
        <f t="shared" si="13"/>
        <v>7158.2</v>
      </c>
      <c r="C141" s="107">
        <v>-5.5488645819364093</v>
      </c>
      <c r="D141" s="107">
        <v>-9.2901443242464694</v>
      </c>
      <c r="E141" s="107">
        <f t="shared" si="12"/>
        <v>1.0416666666666272</v>
      </c>
    </row>
    <row r="142" spans="1:8">
      <c r="A142" s="101">
        <v>114</v>
      </c>
      <c r="B142" s="107">
        <f t="shared" si="13"/>
        <v>7148.6</v>
      </c>
      <c r="C142" s="107">
        <v>-5.9274955883235201</v>
      </c>
      <c r="D142" s="107">
        <v>-10.660365392662399</v>
      </c>
      <c r="E142" s="107">
        <f t="shared" si="12"/>
        <v>1.0416666666667258</v>
      </c>
    </row>
    <row r="143" spans="1:8">
      <c r="A143" s="101">
        <v>115</v>
      </c>
      <c r="B143" s="107">
        <f t="shared" si="13"/>
        <v>7139</v>
      </c>
      <c r="C143" s="107">
        <v>-6.433444388919459</v>
      </c>
      <c r="D143" s="107">
        <v>-10.2399759356143</v>
      </c>
      <c r="E143" s="107">
        <f t="shared" si="12"/>
        <v>1.0416666666666272</v>
      </c>
    </row>
    <row r="144" spans="1:8">
      <c r="A144" s="101">
        <v>116</v>
      </c>
      <c r="B144" s="107">
        <f t="shared" si="13"/>
        <v>7129.4</v>
      </c>
      <c r="C144" s="107">
        <v>-5.9538701732013797</v>
      </c>
      <c r="D144" s="107">
        <v>-9.9563527017295002</v>
      </c>
      <c r="E144" s="107">
        <f t="shared" si="12"/>
        <v>1.0416666666666272</v>
      </c>
      <c r="H144" s="120"/>
    </row>
    <row r="145" spans="1:8">
      <c r="A145" s="101">
        <v>117</v>
      </c>
      <c r="B145" s="107">
        <f t="shared" si="13"/>
        <v>7119.8</v>
      </c>
      <c r="C145" s="107">
        <v>-5.7341174978942595</v>
      </c>
      <c r="D145" s="107">
        <v>-9.3048813250502693</v>
      </c>
      <c r="E145" s="107">
        <f t="shared" si="12"/>
        <v>1.0416666666667258</v>
      </c>
    </row>
    <row r="146" spans="1:8">
      <c r="A146" s="101">
        <v>118</v>
      </c>
      <c r="B146" s="107">
        <f t="shared" si="13"/>
        <v>7110.2</v>
      </c>
      <c r="C146" s="107">
        <v>-6.0669718382869799</v>
      </c>
      <c r="D146" s="107">
        <v>-10.542456355069801</v>
      </c>
      <c r="E146" s="107">
        <f t="shared" si="12"/>
        <v>1.0416666666666272</v>
      </c>
    </row>
    <row r="147" spans="1:8">
      <c r="A147" s="101">
        <v>118</v>
      </c>
      <c r="B147" s="107">
        <f t="shared" si="13"/>
        <v>7110.2</v>
      </c>
      <c r="C147" s="107">
        <v>-5.9158816411718194</v>
      </c>
      <c r="D147" s="107">
        <v>-10.322865484353299</v>
      </c>
      <c r="E147" s="107">
        <v>1.0416666666666272</v>
      </c>
    </row>
    <row r="148" spans="1:8">
      <c r="A148" s="101">
        <v>119</v>
      </c>
      <c r="B148" s="107">
        <f t="shared" si="13"/>
        <v>7100.6</v>
      </c>
      <c r="C148" s="107">
        <v>-5.7912211556968893</v>
      </c>
      <c r="D148" s="107">
        <v>-9.2883281933692992</v>
      </c>
      <c r="E148" s="107">
        <f t="shared" si="12"/>
        <v>1.0416666666667258</v>
      </c>
    </row>
    <row r="149" spans="1:8">
      <c r="A149" s="101">
        <v>120</v>
      </c>
      <c r="B149" s="145">
        <v>7091</v>
      </c>
      <c r="C149" s="107">
        <v>-5.9373860910530301</v>
      </c>
      <c r="D149" s="107">
        <v>-9.8974272064929991</v>
      </c>
      <c r="E149" s="107">
        <f t="shared" si="12"/>
        <v>1.0416666666666272</v>
      </c>
    </row>
    <row r="150" spans="1:8">
      <c r="A150" s="101">
        <v>120</v>
      </c>
      <c r="B150" s="145">
        <v>7091</v>
      </c>
      <c r="C150" s="107">
        <v>-5.9594683334027696</v>
      </c>
      <c r="D150" s="107">
        <v>-9.7851154483505294</v>
      </c>
      <c r="E150" s="107">
        <v>1.0416666666666272</v>
      </c>
    </row>
    <row r="151" spans="1:8">
      <c r="A151" s="101">
        <v>121</v>
      </c>
      <c r="B151" s="107">
        <f>-43.9*A151+12359</f>
        <v>7047.1</v>
      </c>
      <c r="C151" s="107">
        <v>-5.8138904869625598</v>
      </c>
      <c r="D151" s="107">
        <v>-10.070044104664099</v>
      </c>
      <c r="E151" s="107">
        <f t="shared" si="12"/>
        <v>0.22779043280182421</v>
      </c>
    </row>
    <row r="152" spans="1:8">
      <c r="A152" s="101">
        <v>122</v>
      </c>
      <c r="B152" s="107">
        <f t="shared" ref="B152:B161" si="14">-43.9*A152+12359</f>
        <v>7003.2</v>
      </c>
      <c r="C152" s="107">
        <v>-5.7148374183306903</v>
      </c>
      <c r="D152" s="107">
        <v>-9.6642728160449796</v>
      </c>
      <c r="E152" s="107">
        <f t="shared" si="12"/>
        <v>0.22779043280181949</v>
      </c>
    </row>
    <row r="153" spans="1:8">
      <c r="A153" s="101">
        <v>123</v>
      </c>
      <c r="B153" s="107">
        <f t="shared" si="14"/>
        <v>6959.3</v>
      </c>
      <c r="C153" s="107">
        <v>-5.2513735313557195</v>
      </c>
      <c r="D153" s="107">
        <v>-9.651818125444299</v>
      </c>
      <c r="E153" s="107">
        <f t="shared" si="12"/>
        <v>0.22779043280182421</v>
      </c>
    </row>
    <row r="154" spans="1:8">
      <c r="A154" s="101">
        <v>124</v>
      </c>
      <c r="B154" s="107">
        <f t="shared" si="14"/>
        <v>6915.4000000000005</v>
      </c>
      <c r="C154" s="107">
        <v>-6.2352808930143899</v>
      </c>
      <c r="D154" s="107">
        <v>-10.574354813981699</v>
      </c>
      <c r="E154" s="107">
        <f t="shared" si="12"/>
        <v>0.22779043280182421</v>
      </c>
      <c r="H154" s="120"/>
    </row>
    <row r="155" spans="1:8">
      <c r="A155" s="101">
        <v>124</v>
      </c>
      <c r="B155" s="107">
        <f t="shared" si="14"/>
        <v>6915.4000000000005</v>
      </c>
      <c r="C155" s="107">
        <v>-6.1196545934394804</v>
      </c>
      <c r="D155" s="107">
        <v>-10.395145571801297</v>
      </c>
      <c r="E155" s="107">
        <v>0.22779043280182421</v>
      </c>
    </row>
    <row r="156" spans="1:8">
      <c r="A156" s="101">
        <v>125</v>
      </c>
      <c r="B156" s="107">
        <f t="shared" si="14"/>
        <v>6871.5</v>
      </c>
      <c r="C156" s="107">
        <v>-5.6217814023075992</v>
      </c>
      <c r="D156" s="107">
        <v>-9.0951537744197495</v>
      </c>
      <c r="E156" s="107">
        <f t="shared" si="12"/>
        <v>0.22779043280181949</v>
      </c>
    </row>
    <row r="157" spans="1:8">
      <c r="A157" s="101">
        <v>126</v>
      </c>
      <c r="B157" s="107">
        <f t="shared" si="14"/>
        <v>6827.6</v>
      </c>
      <c r="C157" s="107">
        <v>-5.8972806732545395</v>
      </c>
      <c r="D157" s="107">
        <v>-8.9997855997894494</v>
      </c>
      <c r="E157" s="107">
        <f t="shared" si="12"/>
        <v>0.22779043280182421</v>
      </c>
    </row>
    <row r="158" spans="1:8">
      <c r="A158" s="101">
        <v>127</v>
      </c>
      <c r="B158" s="107">
        <f t="shared" si="14"/>
        <v>6783.7</v>
      </c>
      <c r="C158" s="107">
        <v>-6.4519628911721894</v>
      </c>
      <c r="D158" s="107">
        <v>-9.6553987185751975</v>
      </c>
      <c r="E158" s="107">
        <f t="shared" si="12"/>
        <v>0.22779043280181949</v>
      </c>
    </row>
    <row r="159" spans="1:8">
      <c r="A159" s="101">
        <v>128</v>
      </c>
      <c r="B159" s="107">
        <f t="shared" si="14"/>
        <v>6739.8</v>
      </c>
      <c r="C159" s="107">
        <v>-5.3348072682595298</v>
      </c>
      <c r="D159" s="107">
        <v>-8.7526016286696784</v>
      </c>
      <c r="E159" s="107">
        <f t="shared" si="12"/>
        <v>0.22779043280182421</v>
      </c>
    </row>
    <row r="160" spans="1:8">
      <c r="A160" s="101">
        <v>129</v>
      </c>
      <c r="B160" s="107">
        <f t="shared" si="14"/>
        <v>6695.9000000000005</v>
      </c>
      <c r="C160" s="107">
        <v>-5.5365082330045192</v>
      </c>
      <c r="D160" s="107">
        <v>-10.392350824905199</v>
      </c>
      <c r="E160" s="107">
        <f t="shared" si="12"/>
        <v>0.22779043280182421</v>
      </c>
    </row>
    <row r="161" spans="1:8">
      <c r="A161" s="101">
        <v>129</v>
      </c>
      <c r="B161" s="107">
        <f t="shared" si="14"/>
        <v>6695.9000000000005</v>
      </c>
      <c r="C161" s="107">
        <v>-5.30699828964479</v>
      </c>
      <c r="D161" s="107">
        <v>-9.9208788883555599</v>
      </c>
      <c r="E161" s="107">
        <v>0.22779043280182421</v>
      </c>
    </row>
    <row r="162" spans="1:8">
      <c r="A162" s="101">
        <v>130</v>
      </c>
      <c r="B162" s="145">
        <v>6652</v>
      </c>
      <c r="C162" s="107">
        <v>-5.6842987156073601</v>
      </c>
      <c r="D162" s="107">
        <v>-8.9438856910936995</v>
      </c>
      <c r="E162" s="107">
        <f t="shared" si="12"/>
        <v>0.22779043280181949</v>
      </c>
    </row>
    <row r="163" spans="1:8">
      <c r="A163" s="101">
        <v>130</v>
      </c>
      <c r="B163" s="145">
        <v>6652</v>
      </c>
      <c r="C163" s="107">
        <v>-5.8002052331485903</v>
      </c>
      <c r="D163" s="107">
        <v>-8.8723979957774084</v>
      </c>
      <c r="E163" s="107">
        <v>0.22779043280182421</v>
      </c>
    </row>
    <row r="164" spans="1:8">
      <c r="A164" s="101">
        <v>131</v>
      </c>
      <c r="B164" s="107">
        <f>-30.333*A164+10595</f>
        <v>6621.3770000000004</v>
      </c>
      <c r="C164" s="107">
        <v>-6.1971834133109596</v>
      </c>
      <c r="D164" s="107">
        <v>-9.6482769755855902</v>
      </c>
      <c r="E164" s="107">
        <f t="shared" si="12"/>
        <v>0.32655193808575689</v>
      </c>
      <c r="H164" s="120"/>
    </row>
    <row r="165" spans="1:8">
      <c r="A165" s="101">
        <v>132</v>
      </c>
      <c r="B165" s="107">
        <f>-30.333*A165+10595</f>
        <v>6591.0439999999999</v>
      </c>
      <c r="C165" s="107">
        <v>-5.2957836390692696</v>
      </c>
      <c r="D165" s="107">
        <v>-6.9696747345266497</v>
      </c>
      <c r="E165" s="107">
        <f t="shared" si="12"/>
        <v>0.32967395246101022</v>
      </c>
    </row>
    <row r="166" spans="1:8">
      <c r="A166" s="101">
        <v>133</v>
      </c>
      <c r="B166" s="145">
        <v>6561</v>
      </c>
      <c r="C166" s="107">
        <v>-5.6355788649575596</v>
      </c>
      <c r="D166" s="107">
        <v>-7.8390252553704194</v>
      </c>
      <c r="E166" s="107">
        <f t="shared" si="12"/>
        <v>0.3328451604313688</v>
      </c>
    </row>
    <row r="167" spans="1:8">
      <c r="A167" s="101">
        <v>134</v>
      </c>
      <c r="B167" s="107">
        <f>-30.5*A167+10618</f>
        <v>6531</v>
      </c>
      <c r="C167" s="107">
        <v>-5.0822191197531001</v>
      </c>
      <c r="D167" s="107">
        <v>-6.1831404670001007</v>
      </c>
      <c r="E167" s="107">
        <f t="shared" si="12"/>
        <v>0.33333333333333331</v>
      </c>
    </row>
    <row r="168" spans="1:8">
      <c r="A168" s="101">
        <v>134</v>
      </c>
      <c r="B168" s="107">
        <f t="shared" ref="B168:B173" si="15">-30.5*A168+10618</f>
        <v>6531</v>
      </c>
      <c r="C168" s="107">
        <v>-4.8413089582881002</v>
      </c>
      <c r="D168" s="107">
        <v>-6.0524068918274105</v>
      </c>
      <c r="E168" s="107">
        <v>0.33333333333333331</v>
      </c>
    </row>
    <row r="169" spans="1:8">
      <c r="A169" s="101">
        <v>134</v>
      </c>
      <c r="B169" s="107">
        <f t="shared" si="15"/>
        <v>6531</v>
      </c>
      <c r="C169" s="107">
        <v>-5.0644190065979702</v>
      </c>
      <c r="D169" s="107">
        <v>-6.1674530248808699</v>
      </c>
      <c r="E169" s="107">
        <v>0.33333333333333331</v>
      </c>
    </row>
    <row r="170" spans="1:8">
      <c r="A170" s="101">
        <v>135</v>
      </c>
      <c r="B170" s="107">
        <f t="shared" si="15"/>
        <v>6500.5</v>
      </c>
      <c r="C170" s="107">
        <v>-5.4040124852855893</v>
      </c>
      <c r="D170" s="107">
        <v>-7.6322925055723596</v>
      </c>
      <c r="E170" s="107">
        <f t="shared" si="12"/>
        <v>0.32786885245901637</v>
      </c>
    </row>
    <row r="171" spans="1:8">
      <c r="A171" s="101">
        <v>136</v>
      </c>
      <c r="B171" s="107">
        <f t="shared" si="15"/>
        <v>6470</v>
      </c>
      <c r="C171" s="107">
        <v>-6.2681854058392696</v>
      </c>
      <c r="D171" s="107">
        <v>-8.8354401296020075</v>
      </c>
      <c r="E171" s="107">
        <f t="shared" si="12"/>
        <v>0.32786885245901637</v>
      </c>
    </row>
    <row r="172" spans="1:8">
      <c r="A172" s="101">
        <v>137</v>
      </c>
      <c r="B172" s="107">
        <f t="shared" si="15"/>
        <v>6439.5</v>
      </c>
      <c r="C172" s="107">
        <v>-6.048482403157049</v>
      </c>
      <c r="D172" s="107">
        <v>-10.248786862012098</v>
      </c>
      <c r="E172" s="107">
        <f t="shared" si="12"/>
        <v>0.32786885245901637</v>
      </c>
    </row>
    <row r="173" spans="1:8">
      <c r="A173" s="101">
        <v>138</v>
      </c>
      <c r="B173" s="107">
        <f t="shared" si="15"/>
        <v>6409</v>
      </c>
      <c r="C173" s="107">
        <v>-5.9858302182132794</v>
      </c>
      <c r="D173" s="107">
        <v>-10.261578532245698</v>
      </c>
      <c r="E173" s="107">
        <f t="shared" si="12"/>
        <v>0.32786885245901637</v>
      </c>
    </row>
    <row r="174" spans="1:8">
      <c r="A174" s="101">
        <v>139</v>
      </c>
      <c r="B174" s="145">
        <v>6378</v>
      </c>
      <c r="C174" s="107">
        <v>-5.326839225091299</v>
      </c>
      <c r="D174" s="107">
        <v>-7.3715124371267002</v>
      </c>
      <c r="E174" s="107">
        <f t="shared" si="12"/>
        <v>0.32258064516129031</v>
      </c>
      <c r="H174" s="120"/>
    </row>
    <row r="175" spans="1:8">
      <c r="A175" s="101">
        <v>139</v>
      </c>
      <c r="B175" s="145">
        <v>6378</v>
      </c>
      <c r="C175" s="107">
        <v>-5.1900724438833601</v>
      </c>
      <c r="D175" s="107">
        <v>-7.2800488802622798</v>
      </c>
      <c r="E175" s="107">
        <v>0.32258064516129031</v>
      </c>
    </row>
    <row r="176" spans="1:8">
      <c r="A176" s="101">
        <v>140</v>
      </c>
      <c r="B176" s="107">
        <f>-52.1*A176+13620</f>
        <v>6326</v>
      </c>
      <c r="C176" s="107">
        <v>-5.7962794877320798</v>
      </c>
      <c r="D176" s="107">
        <v>-9.4841983737235989</v>
      </c>
      <c r="E176" s="107">
        <f t="shared" si="12"/>
        <v>0.19230769230769232</v>
      </c>
    </row>
    <row r="177" spans="1:11">
      <c r="A177" s="101">
        <v>140</v>
      </c>
      <c r="B177" s="107">
        <f t="shared" ref="B177:B186" si="16">-52.1*A177+13620</f>
        <v>6326</v>
      </c>
      <c r="C177" s="107">
        <v>-5.9587153349719992</v>
      </c>
      <c r="D177" s="107">
        <v>-9.5188365148778491</v>
      </c>
      <c r="E177" s="107">
        <v>0.19230769230769232</v>
      </c>
    </row>
    <row r="178" spans="1:11">
      <c r="A178" s="101">
        <v>141</v>
      </c>
      <c r="B178" s="107">
        <f t="shared" si="16"/>
        <v>6273.9</v>
      </c>
      <c r="C178" s="107">
        <v>-5.5184744599640991</v>
      </c>
      <c r="D178" s="107">
        <v>-8.1343853721500903</v>
      </c>
      <c r="E178" s="107">
        <f t="shared" si="12"/>
        <v>0.19193857965450922</v>
      </c>
    </row>
    <row r="179" spans="1:11">
      <c r="A179" s="101">
        <v>142</v>
      </c>
      <c r="B179" s="107">
        <f t="shared" si="16"/>
        <v>6221.8</v>
      </c>
      <c r="C179" s="107">
        <v>-5.3927908873479797</v>
      </c>
      <c r="D179" s="107">
        <v>-8.8392109343357195</v>
      </c>
      <c r="E179" s="107">
        <f t="shared" si="12"/>
        <v>0.19193857965451255</v>
      </c>
    </row>
    <row r="180" spans="1:11">
      <c r="A180" s="101">
        <v>143</v>
      </c>
      <c r="B180" s="107">
        <f t="shared" si="16"/>
        <v>6169.7</v>
      </c>
      <c r="C180" s="107">
        <v>-5.4325914443598391</v>
      </c>
      <c r="D180" s="107">
        <v>-8.0991867134433679</v>
      </c>
      <c r="E180" s="107">
        <f t="shared" si="12"/>
        <v>0.19193857965450922</v>
      </c>
    </row>
    <row r="181" spans="1:11">
      <c r="A181" s="101">
        <v>144</v>
      </c>
      <c r="B181" s="107">
        <f t="shared" si="16"/>
        <v>6117.5999999999995</v>
      </c>
      <c r="C181" s="107">
        <v>-5.4391739709764</v>
      </c>
      <c r="D181" s="107">
        <v>-7.13830616850582</v>
      </c>
      <c r="E181" s="107">
        <f t="shared" si="12"/>
        <v>0.19193857965450922</v>
      </c>
    </row>
    <row r="182" spans="1:11">
      <c r="A182" s="101">
        <v>145</v>
      </c>
      <c r="B182" s="107">
        <f t="shared" si="16"/>
        <v>6065.5</v>
      </c>
      <c r="C182" s="107">
        <v>-5.2445225219682499</v>
      </c>
      <c r="D182" s="107">
        <v>-6.9283911872149098</v>
      </c>
      <c r="E182" s="107">
        <f t="shared" si="12"/>
        <v>0.19193857965451255</v>
      </c>
      <c r="K182" s="123"/>
    </row>
    <row r="183" spans="1:11">
      <c r="A183" s="101">
        <v>146</v>
      </c>
      <c r="B183" s="107">
        <f t="shared" si="16"/>
        <v>6013.4</v>
      </c>
      <c r="C183" s="107">
        <v>-4.7143360659001203</v>
      </c>
      <c r="D183" s="107">
        <v>-5.5479747991860808</v>
      </c>
      <c r="E183" s="107">
        <f t="shared" si="12"/>
        <v>0.19193857965450922</v>
      </c>
      <c r="J183" s="125"/>
      <c r="K183" s="123"/>
    </row>
    <row r="184" spans="1:11">
      <c r="A184" s="101">
        <v>146</v>
      </c>
      <c r="B184" s="107">
        <f t="shared" si="16"/>
        <v>6013.4</v>
      </c>
      <c r="C184" s="107">
        <v>-4.7650704081090902</v>
      </c>
      <c r="D184" s="107">
        <v>-6.1212764485547799</v>
      </c>
      <c r="E184" s="107">
        <v>0.19193857965450922</v>
      </c>
      <c r="J184" s="125"/>
      <c r="K184" s="123"/>
    </row>
    <row r="185" spans="1:11">
      <c r="A185" s="101">
        <v>147</v>
      </c>
      <c r="B185" s="107">
        <f t="shared" si="16"/>
        <v>5961.3</v>
      </c>
      <c r="C185" s="107">
        <v>-5.4295176079324001</v>
      </c>
      <c r="D185" s="107">
        <v>-7.50817307495665</v>
      </c>
      <c r="E185" s="107">
        <f t="shared" si="12"/>
        <v>0.19193857965451255</v>
      </c>
      <c r="H185" s="120"/>
      <c r="J185" s="125"/>
      <c r="K185" s="123"/>
    </row>
    <row r="186" spans="1:11">
      <c r="A186" s="101">
        <v>148</v>
      </c>
      <c r="B186" s="107">
        <f t="shared" si="16"/>
        <v>5909.2</v>
      </c>
      <c r="C186" s="107">
        <v>-5.3889841683342006</v>
      </c>
      <c r="D186" s="107">
        <v>-7.0263538979912603</v>
      </c>
      <c r="E186" s="107">
        <f t="shared" si="12"/>
        <v>0.19193857965450922</v>
      </c>
      <c r="J186" s="125"/>
      <c r="K186" s="123"/>
    </row>
    <row r="187" spans="1:11">
      <c r="A187" s="101">
        <v>149</v>
      </c>
      <c r="B187" s="145">
        <v>5857</v>
      </c>
      <c r="C187" s="107">
        <v>-5.6059815382347997</v>
      </c>
      <c r="D187" s="107">
        <v>-6.7647676938981904</v>
      </c>
      <c r="E187" s="107">
        <f t="shared" si="12"/>
        <v>0.19157088122605431</v>
      </c>
      <c r="J187" s="125"/>
      <c r="K187" s="123"/>
    </row>
    <row r="188" spans="1:11">
      <c r="A188" s="101">
        <v>150</v>
      </c>
      <c r="B188" s="107">
        <f>-63.6*A188+15333</f>
        <v>5793</v>
      </c>
      <c r="C188" s="107">
        <v>-4.9881184629537394</v>
      </c>
      <c r="D188" s="107">
        <v>-6.94494812549393</v>
      </c>
      <c r="E188" s="107">
        <f t="shared" si="12"/>
        <v>0.15625</v>
      </c>
      <c r="J188" s="125"/>
      <c r="K188" s="123"/>
    </row>
    <row r="189" spans="1:11">
      <c r="A189" s="101">
        <v>150</v>
      </c>
      <c r="B189" s="107">
        <f t="shared" ref="B189:B197" si="17">-63.6*A189+15333</f>
        <v>5793</v>
      </c>
      <c r="C189" s="107">
        <v>-4.9795466702656599</v>
      </c>
      <c r="D189" s="107">
        <v>-7.0329639684164809</v>
      </c>
      <c r="E189" s="107">
        <v>0.15625</v>
      </c>
      <c r="J189" s="123"/>
      <c r="K189" s="123"/>
    </row>
    <row r="190" spans="1:11">
      <c r="A190" s="101">
        <v>151</v>
      </c>
      <c r="B190" s="107">
        <f t="shared" si="17"/>
        <v>5729.4</v>
      </c>
      <c r="C190" s="107">
        <v>-4.3078610059924296</v>
      </c>
      <c r="D190" s="107">
        <v>-6.0463635006689911</v>
      </c>
      <c r="E190" s="107">
        <f t="shared" si="12"/>
        <v>0.15723270440251483</v>
      </c>
      <c r="J190" s="125"/>
      <c r="K190" s="123"/>
    </row>
    <row r="191" spans="1:11">
      <c r="A191" s="101">
        <v>152</v>
      </c>
      <c r="B191" s="107">
        <f t="shared" si="17"/>
        <v>5665.7999999999993</v>
      </c>
      <c r="C191" s="107">
        <v>-5.2102754646506106</v>
      </c>
      <c r="D191" s="107">
        <v>-7.1152949722442003</v>
      </c>
      <c r="E191" s="107">
        <f t="shared" si="12"/>
        <v>0.15723270440251483</v>
      </c>
      <c r="J191" s="125"/>
      <c r="K191" s="123"/>
    </row>
    <row r="192" spans="1:11">
      <c r="A192" s="101">
        <v>153</v>
      </c>
      <c r="B192" s="107">
        <f t="shared" si="17"/>
        <v>5602.1999999999989</v>
      </c>
      <c r="C192" s="107">
        <v>-5.3484694166987197</v>
      </c>
      <c r="D192" s="107">
        <v>-7.3419662672647901</v>
      </c>
      <c r="E192" s="107">
        <f t="shared" si="12"/>
        <v>0.15723270440251483</v>
      </c>
      <c r="J192" s="123"/>
      <c r="K192" s="123"/>
    </row>
    <row r="193" spans="1:11">
      <c r="A193" s="101">
        <v>154</v>
      </c>
      <c r="B193" s="107">
        <f t="shared" si="17"/>
        <v>5538.6</v>
      </c>
      <c r="C193" s="107">
        <v>-5.3563758077327197</v>
      </c>
      <c r="D193" s="107">
        <v>-9.0135250918022383</v>
      </c>
      <c r="E193" s="107">
        <f t="shared" si="12"/>
        <v>0.15723270440251932</v>
      </c>
      <c r="J193" s="125"/>
      <c r="K193" s="123"/>
    </row>
    <row r="194" spans="1:11">
      <c r="A194" s="101">
        <v>155</v>
      </c>
      <c r="B194" s="107">
        <f t="shared" si="17"/>
        <v>5475</v>
      </c>
      <c r="C194" s="107">
        <v>-5.4842997094092603</v>
      </c>
      <c r="D194" s="107">
        <v>-9.4776636579863087</v>
      </c>
      <c r="E194" s="107">
        <f t="shared" si="12"/>
        <v>0.15723270440251483</v>
      </c>
      <c r="J194" s="125"/>
      <c r="K194" s="123"/>
    </row>
    <row r="195" spans="1:11">
      <c r="A195" s="101">
        <v>156</v>
      </c>
      <c r="B195" s="107">
        <f t="shared" si="17"/>
        <v>5411.4</v>
      </c>
      <c r="C195" s="107">
        <v>-5.57367158112962</v>
      </c>
      <c r="D195" s="107">
        <v>-8.604507887469758</v>
      </c>
      <c r="E195" s="107">
        <f t="shared" si="12"/>
        <v>0.15723270440251483</v>
      </c>
      <c r="H195" s="120"/>
      <c r="J195" s="125"/>
      <c r="K195" s="123"/>
    </row>
    <row r="196" spans="1:11">
      <c r="A196" s="101">
        <v>157</v>
      </c>
      <c r="B196" s="107">
        <f t="shared" si="17"/>
        <v>5347.7999999999993</v>
      </c>
      <c r="C196" s="107">
        <v>-5.80774663077597</v>
      </c>
      <c r="D196" s="107">
        <v>-8.3353027342716697</v>
      </c>
      <c r="E196" s="107">
        <f t="shared" si="12"/>
        <v>0.15723270440251483</v>
      </c>
      <c r="J196" s="125"/>
      <c r="K196" s="123"/>
    </row>
    <row r="197" spans="1:11">
      <c r="A197" s="101">
        <v>158</v>
      </c>
      <c r="B197" s="107">
        <f t="shared" si="17"/>
        <v>5284.1999999999989</v>
      </c>
      <c r="C197" s="107">
        <v>-5.1455700051601694</v>
      </c>
      <c r="D197" s="107">
        <v>-7.4498095329206002</v>
      </c>
      <c r="E197" s="107">
        <f t="shared" si="12"/>
        <v>0.15723270440251483</v>
      </c>
      <c r="J197" s="125"/>
      <c r="K197" s="123"/>
    </row>
    <row r="198" spans="1:11">
      <c r="A198" s="101">
        <v>159</v>
      </c>
      <c r="B198" s="145">
        <v>5221</v>
      </c>
      <c r="C198" s="107">
        <v>-5.1672259865432499</v>
      </c>
      <c r="D198" s="107">
        <v>-7.9416964297816</v>
      </c>
      <c r="E198" s="107">
        <f t="shared" si="12"/>
        <v>0.15822784810126855</v>
      </c>
      <c r="J198" s="125"/>
      <c r="K198" s="123"/>
    </row>
    <row r="199" spans="1:11">
      <c r="A199" s="101">
        <v>160</v>
      </c>
      <c r="B199" s="107">
        <f>-19.1*A199+8257.9</f>
        <v>5201.8999999999996</v>
      </c>
      <c r="C199" s="107">
        <v>-5.3059137339217397</v>
      </c>
      <c r="D199" s="107">
        <v>-6.8728635946844205</v>
      </c>
      <c r="E199" s="107">
        <f t="shared" si="12"/>
        <v>0.52356020942407377</v>
      </c>
      <c r="J199" s="125"/>
      <c r="K199" s="123"/>
    </row>
    <row r="200" spans="1:11">
      <c r="A200" s="101">
        <v>160</v>
      </c>
      <c r="B200" s="107">
        <f t="shared" ref="B200:B208" si="18">-19.1*A200+8257.9</f>
        <v>5201.8999999999996</v>
      </c>
      <c r="C200" s="107">
        <v>-5.3903134588044699</v>
      </c>
      <c r="D200" s="107">
        <v>-7.2685770040915703</v>
      </c>
      <c r="E200" s="107">
        <v>0.52356020942407377</v>
      </c>
      <c r="J200" s="125"/>
      <c r="K200" s="123"/>
    </row>
    <row r="201" spans="1:11">
      <c r="A201" s="101">
        <v>161</v>
      </c>
      <c r="B201" s="107">
        <f t="shared" si="18"/>
        <v>5182.7999999999993</v>
      </c>
      <c r="C201" s="107">
        <v>-5.1693860928406297</v>
      </c>
      <c r="D201" s="107">
        <v>-7.18235469396316</v>
      </c>
      <c r="E201" s="107">
        <f t="shared" ref="E201:E253" si="19">10*(A201-A200)/(B200-B201)</f>
        <v>0.52356020942407377</v>
      </c>
      <c r="J201" s="125"/>
      <c r="K201" s="123"/>
    </row>
    <row r="202" spans="1:11">
      <c r="A202" s="101">
        <v>162</v>
      </c>
      <c r="B202" s="107">
        <f t="shared" si="18"/>
        <v>5163.6999999999989</v>
      </c>
      <c r="C202" s="107">
        <v>-5.6041034650609705</v>
      </c>
      <c r="D202" s="107">
        <v>-8.4639842598650592</v>
      </c>
      <c r="E202" s="107">
        <f t="shared" si="19"/>
        <v>0.52356020942407377</v>
      </c>
      <c r="J202" s="125"/>
      <c r="K202" s="123"/>
    </row>
    <row r="203" spans="1:11">
      <c r="A203" s="101">
        <v>163</v>
      </c>
      <c r="B203" s="107">
        <f t="shared" si="18"/>
        <v>5144.5999999999995</v>
      </c>
      <c r="C203" s="107">
        <v>-5.4797029687982697</v>
      </c>
      <c r="D203" s="107">
        <v>-8.4940112180397698</v>
      </c>
      <c r="E203" s="107">
        <f t="shared" si="19"/>
        <v>0.52356020942409875</v>
      </c>
      <c r="J203" s="125"/>
      <c r="K203" s="123"/>
    </row>
    <row r="204" spans="1:11">
      <c r="A204" s="101">
        <v>164</v>
      </c>
      <c r="B204" s="107">
        <f t="shared" si="18"/>
        <v>5125.5</v>
      </c>
      <c r="C204" s="107">
        <v>-5.61464042887006</v>
      </c>
      <c r="D204" s="107">
        <v>-10.222347114398699</v>
      </c>
      <c r="E204" s="107">
        <f t="shared" si="19"/>
        <v>0.52356020942409875</v>
      </c>
      <c r="H204" s="120"/>
      <c r="J204" s="125"/>
      <c r="K204" s="123"/>
    </row>
    <row r="205" spans="1:11">
      <c r="A205" s="101">
        <v>165</v>
      </c>
      <c r="B205" s="107">
        <f t="shared" si="18"/>
        <v>5106.3999999999996</v>
      </c>
      <c r="C205" s="107">
        <v>-5.2918780790770104</v>
      </c>
      <c r="D205" s="107">
        <v>-9.1815232644971285</v>
      </c>
      <c r="E205" s="107">
        <f t="shared" si="19"/>
        <v>0.52356020942407377</v>
      </c>
      <c r="J205" s="125"/>
    </row>
    <row r="206" spans="1:11">
      <c r="A206" s="101">
        <v>166</v>
      </c>
      <c r="B206" s="107">
        <f t="shared" si="18"/>
        <v>5087.2999999999993</v>
      </c>
      <c r="C206" s="107">
        <v>-5.5667811586417901</v>
      </c>
      <c r="D206" s="107">
        <v>-9.5914365446645693</v>
      </c>
      <c r="E206" s="107">
        <f t="shared" si="19"/>
        <v>0.52356020942407377</v>
      </c>
      <c r="J206" s="125"/>
    </row>
    <row r="207" spans="1:11">
      <c r="A207" s="101">
        <v>167</v>
      </c>
      <c r="B207" s="107">
        <f t="shared" si="18"/>
        <v>5068.1999999999989</v>
      </c>
      <c r="C207" s="107">
        <v>-5.1354719346294297</v>
      </c>
      <c r="D207" s="107">
        <v>-10.683256460596398</v>
      </c>
      <c r="E207" s="107">
        <f t="shared" si="19"/>
        <v>0.52356020942407377</v>
      </c>
      <c r="J207" s="125"/>
    </row>
    <row r="208" spans="1:11">
      <c r="A208" s="101">
        <v>168</v>
      </c>
      <c r="B208" s="107">
        <f t="shared" si="18"/>
        <v>5049.0999999999995</v>
      </c>
      <c r="C208" s="107">
        <v>-5.7363646155892001</v>
      </c>
      <c r="D208" s="107">
        <v>-9.0192260764296392</v>
      </c>
      <c r="E208" s="107">
        <f t="shared" si="19"/>
        <v>0.52356020942409875</v>
      </c>
      <c r="J208" s="125"/>
    </row>
    <row r="209" spans="1:10">
      <c r="A209" s="101">
        <v>169</v>
      </c>
      <c r="B209" s="145">
        <v>5030</v>
      </c>
      <c r="C209" s="107">
        <v>-4.9431291289087103</v>
      </c>
      <c r="D209" s="107">
        <v>-9.0075295668331901</v>
      </c>
      <c r="E209" s="107">
        <f t="shared" si="19"/>
        <v>0.52356020942409875</v>
      </c>
      <c r="J209" s="125"/>
    </row>
    <row r="210" spans="1:10">
      <c r="A210" s="101">
        <v>170</v>
      </c>
      <c r="B210" s="107">
        <f>-21.091*A210+8594.4</f>
        <v>5008.9299999999994</v>
      </c>
      <c r="C210" s="107">
        <v>-5.0378738849269897</v>
      </c>
      <c r="D210" s="107">
        <v>-8.1181235749672087</v>
      </c>
      <c r="E210" s="107">
        <f t="shared" si="19"/>
        <v>0.47460844803036101</v>
      </c>
      <c r="J210" s="125"/>
    </row>
    <row r="211" spans="1:10">
      <c r="A211" s="101">
        <v>170</v>
      </c>
      <c r="B211" s="107">
        <f t="shared" ref="B211:B221" si="20">-21.091*A211+8594.4</f>
        <v>5008.9299999999994</v>
      </c>
      <c r="C211" s="107">
        <v>-5.0080232309376003</v>
      </c>
      <c r="D211" s="107">
        <v>-6.5054251240325902</v>
      </c>
      <c r="E211" s="107">
        <v>0.47460844803036101</v>
      </c>
      <c r="H211" s="120"/>
      <c r="J211" s="125"/>
    </row>
    <row r="212" spans="1:10">
      <c r="A212" s="106">
        <v>170</v>
      </c>
      <c r="B212" s="107">
        <f t="shared" si="20"/>
        <v>5008.9299999999994</v>
      </c>
      <c r="C212" s="107">
        <v>-4.6348686807258801</v>
      </c>
      <c r="D212" s="107">
        <v>-6.3035208031618497</v>
      </c>
      <c r="E212" s="107">
        <v>0.47460844803036101</v>
      </c>
      <c r="J212" s="125"/>
    </row>
    <row r="213" spans="1:10">
      <c r="A213" s="101">
        <v>171</v>
      </c>
      <c r="B213" s="107">
        <f t="shared" si="20"/>
        <v>4987.8389999999999</v>
      </c>
      <c r="C213" s="107">
        <v>-5.9694990625792199</v>
      </c>
      <c r="D213" s="107">
        <v>-10.114675925168997</v>
      </c>
      <c r="E213" s="107">
        <f t="shared" si="19"/>
        <v>0.47413588734532575</v>
      </c>
      <c r="J213" s="125"/>
    </row>
    <row r="214" spans="1:10">
      <c r="A214" s="101">
        <v>172</v>
      </c>
      <c r="B214" s="107">
        <f t="shared" si="20"/>
        <v>4966.7479999999996</v>
      </c>
      <c r="C214" s="107">
        <v>-5.5990317605223492</v>
      </c>
      <c r="D214" s="107">
        <v>-8.5470726742670085</v>
      </c>
      <c r="E214" s="107">
        <f t="shared" si="19"/>
        <v>0.47413588734530532</v>
      </c>
    </row>
    <row r="215" spans="1:10">
      <c r="A215" s="101">
        <v>173</v>
      </c>
      <c r="B215" s="107">
        <f t="shared" si="20"/>
        <v>4945.6569999999992</v>
      </c>
      <c r="C215" s="107">
        <v>-5.9304584106744098</v>
      </c>
      <c r="D215" s="107">
        <v>-9.8907938695121693</v>
      </c>
      <c r="E215" s="107">
        <f t="shared" si="19"/>
        <v>0.47413588734530532</v>
      </c>
    </row>
    <row r="216" spans="1:10">
      <c r="A216" s="101">
        <v>174</v>
      </c>
      <c r="B216" s="107">
        <f t="shared" si="20"/>
        <v>4924.5659999999989</v>
      </c>
      <c r="C216" s="107">
        <v>-5.3826097057357201</v>
      </c>
      <c r="D216" s="107">
        <v>-8.2764814261082886</v>
      </c>
      <c r="E216" s="107">
        <f t="shared" si="19"/>
        <v>0.47413588734530532</v>
      </c>
    </row>
    <row r="217" spans="1:10">
      <c r="A217" s="101">
        <v>175</v>
      </c>
      <c r="B217" s="107">
        <f t="shared" si="20"/>
        <v>4903.4749999999995</v>
      </c>
      <c r="C217" s="107">
        <v>-5.5574297660962504</v>
      </c>
      <c r="D217" s="107">
        <v>-9.9430914914741493</v>
      </c>
      <c r="E217" s="107">
        <f t="shared" si="19"/>
        <v>0.47413588734532575</v>
      </c>
    </row>
    <row r="218" spans="1:10">
      <c r="A218" s="101">
        <v>176</v>
      </c>
      <c r="B218" s="107">
        <f t="shared" si="20"/>
        <v>4882.384</v>
      </c>
      <c r="C218" s="107">
        <v>-5.4538989261736397</v>
      </c>
      <c r="D218" s="107">
        <v>-9.2759801112448699</v>
      </c>
      <c r="E218" s="107">
        <f t="shared" si="19"/>
        <v>0.47413588734532575</v>
      </c>
    </row>
    <row r="219" spans="1:10">
      <c r="A219" s="101">
        <v>177</v>
      </c>
      <c r="B219" s="107">
        <f t="shared" si="20"/>
        <v>4861.2929999999997</v>
      </c>
      <c r="C219" s="107">
        <v>-5.2028629631450594</v>
      </c>
      <c r="D219" s="107">
        <v>-9.3613159866847386</v>
      </c>
      <c r="E219" s="107">
        <f t="shared" si="19"/>
        <v>0.47413588734530532</v>
      </c>
    </row>
    <row r="220" spans="1:10">
      <c r="A220" s="101">
        <v>178</v>
      </c>
      <c r="B220" s="107">
        <f t="shared" si="20"/>
        <v>4840.2019999999993</v>
      </c>
      <c r="C220" s="107">
        <v>-5.7538627672956402</v>
      </c>
      <c r="D220" s="107">
        <v>-9.6056346796242593</v>
      </c>
      <c r="E220" s="107">
        <f t="shared" si="19"/>
        <v>0.47413588734530532</v>
      </c>
    </row>
    <row r="221" spans="1:10">
      <c r="A221" s="101">
        <v>179</v>
      </c>
      <c r="B221" s="107">
        <f t="shared" si="20"/>
        <v>4819.110999999999</v>
      </c>
      <c r="C221" s="107">
        <v>-5.4424207045061799</v>
      </c>
      <c r="D221" s="107">
        <v>-10.156673714911799</v>
      </c>
      <c r="E221" s="107">
        <f t="shared" si="19"/>
        <v>0.47413588734530532</v>
      </c>
    </row>
    <row r="222" spans="1:10">
      <c r="A222" s="101">
        <v>180</v>
      </c>
      <c r="B222" s="145">
        <v>4798</v>
      </c>
      <c r="C222" s="107">
        <v>-5.2961974429049494</v>
      </c>
      <c r="D222" s="107">
        <v>-9.0794075240653083</v>
      </c>
      <c r="E222" s="107">
        <f t="shared" si="19"/>
        <v>0.47368670361425275</v>
      </c>
    </row>
    <row r="223" spans="1:10">
      <c r="A223" s="101">
        <v>180</v>
      </c>
      <c r="B223" s="145">
        <v>4798</v>
      </c>
      <c r="C223" s="107">
        <v>-5.3399502956304703</v>
      </c>
      <c r="D223" s="107">
        <v>-8.9971943446262497</v>
      </c>
      <c r="E223" s="107">
        <v>0.47368670361425275</v>
      </c>
    </row>
    <row r="224" spans="1:10">
      <c r="A224" s="101">
        <v>181</v>
      </c>
      <c r="B224" s="107">
        <f>-4.7*A224+5644</f>
        <v>4793.3</v>
      </c>
      <c r="C224" s="107">
        <v>-5.2232999792831194</v>
      </c>
      <c r="D224" s="107">
        <v>-8.796806091736789</v>
      </c>
      <c r="E224" s="107">
        <f t="shared" si="19"/>
        <v>2.1276595744681677</v>
      </c>
    </row>
    <row r="225" spans="1:13">
      <c r="A225" s="101">
        <v>182</v>
      </c>
      <c r="B225" s="107">
        <f t="shared" ref="B225:B233" si="21">-4.7*A225+5644</f>
        <v>4788.6000000000004</v>
      </c>
      <c r="C225" s="107">
        <v>-5.4235646901264696</v>
      </c>
      <c r="D225" s="107">
        <v>-8.9952256704695976</v>
      </c>
      <c r="E225" s="107">
        <f t="shared" si="19"/>
        <v>2.1276595744681677</v>
      </c>
      <c r="K225" s="126"/>
      <c r="L225" s="126"/>
      <c r="M225" s="126"/>
    </row>
    <row r="226" spans="1:13">
      <c r="A226" s="101">
        <v>183</v>
      </c>
      <c r="B226" s="107">
        <f t="shared" si="21"/>
        <v>4783.8999999999996</v>
      </c>
      <c r="C226" s="107">
        <v>-4.9107572462167797</v>
      </c>
      <c r="D226" s="107">
        <v>-8.1164797121598085</v>
      </c>
      <c r="E226" s="107">
        <f t="shared" si="19"/>
        <v>2.1276595744677556</v>
      </c>
      <c r="H226" s="127"/>
      <c r="I226" s="127"/>
      <c r="J226" s="128"/>
      <c r="K226" s="126"/>
      <c r="L226" s="126"/>
      <c r="M226" s="126"/>
    </row>
    <row r="227" spans="1:13">
      <c r="A227" s="101">
        <v>184</v>
      </c>
      <c r="B227" s="107">
        <f t="shared" si="21"/>
        <v>4779.2</v>
      </c>
      <c r="C227" s="107">
        <v>-5.34540449431005</v>
      </c>
      <c r="D227" s="107">
        <v>-9.4572500404557385</v>
      </c>
      <c r="E227" s="107">
        <f t="shared" si="19"/>
        <v>2.1276595744681677</v>
      </c>
      <c r="F227" s="127"/>
      <c r="G227" s="127"/>
      <c r="H227" s="127"/>
      <c r="I227" s="127"/>
      <c r="J227" s="128"/>
    </row>
    <row r="228" spans="1:13">
      <c r="A228" s="101">
        <v>185</v>
      </c>
      <c r="B228" s="107">
        <f t="shared" si="21"/>
        <v>4774.5</v>
      </c>
      <c r="C228" s="107">
        <v>-5.3558692788973898</v>
      </c>
      <c r="D228" s="107">
        <v>-9.1416262944650999</v>
      </c>
      <c r="E228" s="107">
        <f t="shared" si="19"/>
        <v>2.1276595744681677</v>
      </c>
      <c r="F228" s="127"/>
      <c r="G228" s="127"/>
    </row>
    <row r="229" spans="1:13">
      <c r="A229" s="101">
        <v>186</v>
      </c>
      <c r="B229" s="107">
        <f t="shared" si="21"/>
        <v>4769.8</v>
      </c>
      <c r="C229" s="107">
        <v>-5.7806230123737699</v>
      </c>
      <c r="D229" s="107">
        <v>-9.6177709874899797</v>
      </c>
      <c r="E229" s="107">
        <f t="shared" si="19"/>
        <v>2.1276595744681677</v>
      </c>
    </row>
    <row r="230" spans="1:13">
      <c r="A230" s="101">
        <v>187</v>
      </c>
      <c r="B230" s="107">
        <f t="shared" si="21"/>
        <v>4765.1000000000004</v>
      </c>
      <c r="C230" s="107">
        <v>-5.3862770776756799</v>
      </c>
      <c r="D230" s="107">
        <v>-9.8984260239171586</v>
      </c>
      <c r="E230" s="107">
        <f t="shared" si="19"/>
        <v>2.1276595744681677</v>
      </c>
    </row>
    <row r="231" spans="1:13">
      <c r="A231" s="101">
        <v>188</v>
      </c>
      <c r="B231" s="107">
        <f t="shared" si="21"/>
        <v>4760.3999999999996</v>
      </c>
      <c r="C231" s="107">
        <v>-4.8795656514223102</v>
      </c>
      <c r="D231" s="107">
        <v>-9.1286620225926285</v>
      </c>
      <c r="E231" s="107">
        <f t="shared" si="19"/>
        <v>2.1276595744677556</v>
      </c>
    </row>
    <row r="232" spans="1:13">
      <c r="A232" s="101">
        <v>189</v>
      </c>
      <c r="B232" s="107">
        <f t="shared" si="21"/>
        <v>4755.7</v>
      </c>
      <c r="C232" s="107">
        <v>-4.6732851445556998</v>
      </c>
      <c r="D232" s="107">
        <v>-7.3456625906947801</v>
      </c>
      <c r="E232" s="107">
        <f t="shared" si="19"/>
        <v>2.1276595744681677</v>
      </c>
    </row>
    <row r="233" spans="1:13">
      <c r="A233" s="101">
        <v>189</v>
      </c>
      <c r="B233" s="107">
        <f t="shared" si="21"/>
        <v>4755.7</v>
      </c>
      <c r="C233" s="107">
        <v>-4.7518694458371602</v>
      </c>
      <c r="D233" s="107">
        <v>-7.7618127628482902</v>
      </c>
      <c r="E233" s="107">
        <v>2.1276595744681677</v>
      </c>
    </row>
    <row r="234" spans="1:13">
      <c r="A234" s="101">
        <v>190</v>
      </c>
      <c r="B234" s="145">
        <v>4751</v>
      </c>
      <c r="C234" s="107">
        <v>-5.4419921310308501</v>
      </c>
      <c r="D234" s="107">
        <v>-9.2361875822246091</v>
      </c>
      <c r="E234" s="107">
        <f t="shared" si="19"/>
        <v>2.1276595744681677</v>
      </c>
    </row>
    <row r="235" spans="1:13">
      <c r="A235" s="101">
        <v>190</v>
      </c>
      <c r="B235" s="145">
        <v>4751</v>
      </c>
      <c r="C235" s="107">
        <v>-5.6536341931092604</v>
      </c>
      <c r="D235" s="107">
        <v>-9.7764243925474599</v>
      </c>
      <c r="E235" s="107">
        <v>2.1276595744681677</v>
      </c>
    </row>
    <row r="236" spans="1:13">
      <c r="A236" s="101">
        <v>191</v>
      </c>
      <c r="B236" s="107">
        <f>-21.778*A236+8888.8</f>
        <v>4729.2019999999993</v>
      </c>
      <c r="C236" s="107">
        <v>-5.3956331511657805</v>
      </c>
      <c r="D236" s="107">
        <v>-10.122733291975599</v>
      </c>
      <c r="E236" s="107">
        <f t="shared" si="19"/>
        <v>0.45875768419119584</v>
      </c>
    </row>
    <row r="237" spans="1:13">
      <c r="A237" s="101">
        <v>192</v>
      </c>
      <c r="B237" s="107">
        <f t="shared" ref="B237:B243" si="22">-21.778*A237+8888.8</f>
        <v>4707.4239999999991</v>
      </c>
      <c r="C237" s="107">
        <v>-5.6165421707560998</v>
      </c>
      <c r="D237" s="107">
        <v>-9.51007921509526</v>
      </c>
      <c r="E237" s="107">
        <f t="shared" si="19"/>
        <v>0.45917898796950529</v>
      </c>
    </row>
    <row r="238" spans="1:13">
      <c r="A238" s="101">
        <v>193</v>
      </c>
      <c r="B238" s="107">
        <f t="shared" si="22"/>
        <v>4685.6459999999997</v>
      </c>
      <c r="C238" s="107">
        <v>-5.2783828265559602</v>
      </c>
      <c r="D238" s="107">
        <v>-9.6783665310704095</v>
      </c>
      <c r="E238" s="107">
        <f t="shared" si="19"/>
        <v>0.4591789879695245</v>
      </c>
    </row>
    <row r="239" spans="1:13">
      <c r="A239" s="101">
        <v>194</v>
      </c>
      <c r="B239" s="107">
        <f t="shared" si="22"/>
        <v>4663.8679999999995</v>
      </c>
      <c r="C239" s="107">
        <v>-5.9846635253626905</v>
      </c>
      <c r="D239" s="107">
        <v>-9.7077228901390491</v>
      </c>
      <c r="E239" s="107">
        <f t="shared" si="19"/>
        <v>0.45917898796950529</v>
      </c>
    </row>
    <row r="240" spans="1:13">
      <c r="A240" s="101">
        <v>195</v>
      </c>
      <c r="B240" s="107">
        <f t="shared" si="22"/>
        <v>4642.0899999999992</v>
      </c>
      <c r="C240" s="107">
        <v>-5.3377519600878003</v>
      </c>
      <c r="D240" s="107">
        <v>-9.9135330759624374</v>
      </c>
      <c r="E240" s="107">
        <f t="shared" si="19"/>
        <v>0.45917898796950529</v>
      </c>
    </row>
    <row r="241" spans="1:13">
      <c r="A241" s="101">
        <v>196</v>
      </c>
      <c r="B241" s="107">
        <f t="shared" si="22"/>
        <v>4620.3119999999999</v>
      </c>
      <c r="C241" s="107">
        <v>-5.4859429737733398</v>
      </c>
      <c r="D241" s="107">
        <v>-10.141837610477699</v>
      </c>
      <c r="E241" s="107">
        <f t="shared" si="19"/>
        <v>0.4591789879695245</v>
      </c>
    </row>
    <row r="242" spans="1:13">
      <c r="A242" s="101">
        <v>197</v>
      </c>
      <c r="B242" s="107">
        <f t="shared" si="22"/>
        <v>4598.5339999999997</v>
      </c>
      <c r="C242" s="107">
        <v>-5.5832903526367597</v>
      </c>
      <c r="D242" s="107">
        <v>-9.6146428942993492</v>
      </c>
      <c r="E242" s="107">
        <f t="shared" si="19"/>
        <v>0.45917898796950529</v>
      </c>
    </row>
    <row r="243" spans="1:13">
      <c r="A243" s="101">
        <v>198</v>
      </c>
      <c r="B243" s="107">
        <f t="shared" si="22"/>
        <v>4576.7559999999994</v>
      </c>
      <c r="C243" s="107">
        <v>-5.38034041498649</v>
      </c>
      <c r="D243" s="107">
        <v>-9.1047353466483685</v>
      </c>
      <c r="E243" s="107">
        <f t="shared" si="19"/>
        <v>0.45917898796950529</v>
      </c>
    </row>
    <row r="244" spans="1:13">
      <c r="A244" s="101">
        <v>199</v>
      </c>
      <c r="B244" s="145">
        <v>4555</v>
      </c>
      <c r="C244" s="107">
        <v>-5.1175707700108104</v>
      </c>
      <c r="D244" s="107">
        <v>-8.9645914942495786</v>
      </c>
      <c r="E244" s="107">
        <f t="shared" si="19"/>
        <v>0.45964331678618653</v>
      </c>
    </row>
    <row r="245" spans="1:13">
      <c r="A245" s="101">
        <v>200</v>
      </c>
      <c r="B245" s="107">
        <f>-43.571*A245+13226</f>
        <v>4511.8000000000011</v>
      </c>
      <c r="C245" s="107">
        <v>-5.24547625092662</v>
      </c>
      <c r="D245" s="107">
        <v>-10.158343574761899</v>
      </c>
      <c r="E245" s="107">
        <f t="shared" si="19"/>
        <v>0.23148148148148734</v>
      </c>
    </row>
    <row r="246" spans="1:13">
      <c r="A246" s="101">
        <v>200</v>
      </c>
      <c r="B246" s="107">
        <f t="shared" ref="B246:B251" si="23">-43.571*A246+13226</f>
        <v>4511.8000000000011</v>
      </c>
      <c r="C246" s="107">
        <v>-5.2701465669314098</v>
      </c>
      <c r="D246" s="107">
        <v>-10.094148046957299</v>
      </c>
      <c r="E246" s="107">
        <v>0.23148148148148734</v>
      </c>
    </row>
    <row r="247" spans="1:13">
      <c r="A247" s="101">
        <v>201</v>
      </c>
      <c r="B247" s="107">
        <f t="shared" si="23"/>
        <v>4468.2290000000012</v>
      </c>
      <c r="C247" s="107">
        <v>-4.6886827273093399</v>
      </c>
      <c r="D247" s="107">
        <v>-7.7799337811442104</v>
      </c>
      <c r="E247" s="107">
        <f t="shared" si="19"/>
        <v>0.22951045420118932</v>
      </c>
    </row>
    <row r="248" spans="1:13">
      <c r="A248" s="101">
        <v>202</v>
      </c>
      <c r="B248" s="107">
        <f t="shared" si="23"/>
        <v>4424.6580000000013</v>
      </c>
      <c r="C248" s="107">
        <v>-5.4958103685822399</v>
      </c>
      <c r="D248" s="107">
        <v>-8.3662256688727492</v>
      </c>
      <c r="E248" s="107">
        <f t="shared" si="19"/>
        <v>0.22951045420118932</v>
      </c>
    </row>
    <row r="249" spans="1:13">
      <c r="A249" s="101">
        <v>203</v>
      </c>
      <c r="B249" s="107">
        <f t="shared" si="23"/>
        <v>4381.0869999999995</v>
      </c>
      <c r="C249" s="107">
        <v>-5.09142705404581</v>
      </c>
      <c r="D249" s="107">
        <v>-8.2720186179886586</v>
      </c>
      <c r="E249" s="107">
        <f t="shared" si="19"/>
        <v>0.22951045420117974</v>
      </c>
    </row>
    <row r="250" spans="1:13">
      <c r="A250" s="101">
        <v>204</v>
      </c>
      <c r="B250" s="107">
        <f t="shared" si="23"/>
        <v>4337.5159999999996</v>
      </c>
      <c r="C250" s="107">
        <v>-4.9732153580696892</v>
      </c>
      <c r="D250" s="107">
        <v>-7.2213123597014501</v>
      </c>
      <c r="E250" s="107">
        <f t="shared" si="19"/>
        <v>0.22951045420118932</v>
      </c>
    </row>
    <row r="251" spans="1:13">
      <c r="A251" s="101">
        <v>205</v>
      </c>
      <c r="B251" s="107">
        <f t="shared" si="23"/>
        <v>4293.9449999999997</v>
      </c>
      <c r="C251" s="107">
        <v>-4.6985744864070496</v>
      </c>
      <c r="D251" s="107">
        <v>-7.7291194734893605</v>
      </c>
      <c r="E251" s="107">
        <f t="shared" si="19"/>
        <v>0.22951045420118932</v>
      </c>
    </row>
    <row r="252" spans="1:13">
      <c r="A252" s="101">
        <v>206</v>
      </c>
      <c r="B252" s="145">
        <v>4250</v>
      </c>
      <c r="C252" s="107">
        <v>-4.8365921802864404</v>
      </c>
      <c r="D252" s="107">
        <v>-6.4232614678826705</v>
      </c>
      <c r="E252" s="107">
        <f t="shared" si="19"/>
        <v>0.22755717373990367</v>
      </c>
    </row>
    <row r="253" spans="1:13">
      <c r="A253" s="129">
        <v>207</v>
      </c>
      <c r="B253" s="130">
        <f>-43.571*A253+13226</f>
        <v>4206.8029999999999</v>
      </c>
      <c r="C253" s="130">
        <v>-4.85698683168052</v>
      </c>
      <c r="D253" s="130">
        <v>-5.3220483119555499</v>
      </c>
      <c r="E253" s="107">
        <f t="shared" si="19"/>
        <v>0.23149755770076563</v>
      </c>
      <c r="F253" s="131"/>
      <c r="G253" s="132">
        <f>CORREL(D3:D253,C3:C253)</f>
        <v>0.63891236243308902</v>
      </c>
      <c r="H253" s="127"/>
      <c r="I253" s="127"/>
      <c r="J253" s="128"/>
      <c r="K253" s="126"/>
      <c r="L253" s="126"/>
      <c r="M253" s="126"/>
    </row>
    <row r="254" spans="1:13">
      <c r="A254" s="133" t="s">
        <v>171</v>
      </c>
      <c r="B254" s="146"/>
      <c r="C254" s="134"/>
      <c r="D254" s="134"/>
      <c r="E254" s="134"/>
      <c r="F254" s="135"/>
      <c r="G254" s="136"/>
      <c r="H254" s="137"/>
      <c r="I254" s="137"/>
      <c r="J254" s="138"/>
      <c r="K254" s="139"/>
      <c r="L254" s="139"/>
      <c r="M254" s="139"/>
    </row>
    <row r="255" spans="1:13">
      <c r="A255" s="101">
        <v>5.0999999999999996</v>
      </c>
      <c r="C255" s="107">
        <v>-5.4859241743688205</v>
      </c>
      <c r="D255" s="107">
        <v>-7.9986860385578202</v>
      </c>
      <c r="F255" s="127">
        <v>0</v>
      </c>
      <c r="K255" s="126"/>
      <c r="L255" s="126"/>
      <c r="M255" s="126"/>
    </row>
    <row r="256" spans="1:13">
      <c r="A256" s="101" t="s">
        <v>172</v>
      </c>
      <c r="B256" s="130" t="s">
        <v>173</v>
      </c>
      <c r="C256" s="107">
        <v>-5.4485538412099599</v>
      </c>
      <c r="D256" s="107">
        <v>-8.1365773010901599</v>
      </c>
      <c r="F256" s="127">
        <v>0.3</v>
      </c>
      <c r="G256" s="140"/>
      <c r="H256" s="127"/>
      <c r="I256" s="127"/>
      <c r="J256" s="128"/>
      <c r="K256" s="126"/>
      <c r="L256" s="126"/>
      <c r="M256" s="126"/>
    </row>
    <row r="257" spans="1:13">
      <c r="A257" s="101" t="s">
        <v>174</v>
      </c>
      <c r="C257" s="107">
        <v>-5.4415254676315099</v>
      </c>
      <c r="D257" s="107">
        <v>-8.0083864421366293</v>
      </c>
      <c r="F257" s="127">
        <v>0.6</v>
      </c>
      <c r="G257" s="141"/>
      <c r="H257" s="127"/>
      <c r="I257" s="127"/>
      <c r="J257" s="128"/>
      <c r="K257" s="126"/>
      <c r="L257" s="126"/>
      <c r="M257" s="126"/>
    </row>
    <row r="258" spans="1:13">
      <c r="A258" s="101" t="s">
        <v>174</v>
      </c>
      <c r="C258" s="107">
        <v>-5.04208897613539</v>
      </c>
      <c r="D258" s="107">
        <v>-7.9104216220395305</v>
      </c>
      <c r="F258" s="127">
        <v>0.6</v>
      </c>
      <c r="G258" s="141"/>
      <c r="H258" s="127"/>
      <c r="I258" s="127"/>
      <c r="J258" s="128"/>
      <c r="K258" s="126"/>
      <c r="L258" s="126"/>
      <c r="M258" s="126"/>
    </row>
    <row r="259" spans="1:13">
      <c r="A259" s="101" t="s">
        <v>175</v>
      </c>
      <c r="C259" s="107">
        <v>-5.4925454486477401</v>
      </c>
      <c r="D259" s="107">
        <v>-7.9650340360604401</v>
      </c>
      <c r="F259" s="127">
        <v>0.9</v>
      </c>
      <c r="G259" s="141"/>
      <c r="H259" s="127"/>
      <c r="I259" s="127"/>
      <c r="J259" s="128"/>
      <c r="K259" s="126"/>
      <c r="L259" s="126"/>
      <c r="M259" s="126"/>
    </row>
    <row r="260" spans="1:13">
      <c r="A260" s="101" t="s">
        <v>176</v>
      </c>
      <c r="C260" s="107">
        <v>-5.2503902109597798</v>
      </c>
      <c r="D260" s="107">
        <v>-7.7201789829491601</v>
      </c>
      <c r="F260" s="127">
        <v>1.2</v>
      </c>
      <c r="G260" s="141"/>
      <c r="H260" s="127"/>
      <c r="I260" s="127"/>
      <c r="J260" s="128"/>
      <c r="K260" s="126"/>
      <c r="L260" s="126"/>
      <c r="M260" s="126"/>
    </row>
    <row r="261" spans="1:13">
      <c r="A261" s="101" t="s">
        <v>177</v>
      </c>
      <c r="B261" s="130" t="s">
        <v>178</v>
      </c>
      <c r="C261" s="107">
        <v>-5.4905176262095905</v>
      </c>
      <c r="D261" s="107">
        <v>-7.9636232166974397</v>
      </c>
      <c r="F261" s="127">
        <v>-0.3</v>
      </c>
      <c r="G261" s="141"/>
      <c r="H261" s="127"/>
      <c r="I261" s="127"/>
      <c r="J261" s="128"/>
      <c r="K261" s="126"/>
      <c r="L261" s="126"/>
      <c r="M261" s="126"/>
    </row>
    <row r="262" spans="1:13">
      <c r="A262" s="101" t="s">
        <v>179</v>
      </c>
      <c r="C262" s="107">
        <v>-5.0691114882207602</v>
      </c>
      <c r="D262" s="107">
        <v>-7.6893794223597798</v>
      </c>
      <c r="F262" s="127">
        <v>-0.6</v>
      </c>
      <c r="G262" s="141"/>
      <c r="H262" s="127"/>
      <c r="I262" s="127"/>
      <c r="J262" s="128"/>
      <c r="K262" s="126"/>
      <c r="L262" s="126"/>
      <c r="M262" s="126"/>
    </row>
    <row r="263" spans="1:13">
      <c r="A263" s="101" t="s">
        <v>180</v>
      </c>
      <c r="C263" s="107">
        <v>-5.3178837477251202</v>
      </c>
      <c r="D263" s="107">
        <v>-7.6373368235102204</v>
      </c>
      <c r="F263" s="127">
        <v>-0.9</v>
      </c>
      <c r="G263" s="141"/>
      <c r="H263" s="127"/>
      <c r="I263" s="127"/>
      <c r="J263" s="128"/>
      <c r="K263" s="126"/>
      <c r="L263" s="126"/>
      <c r="M263" s="126"/>
    </row>
    <row r="264" spans="1:13">
      <c r="A264" s="101" t="s">
        <v>181</v>
      </c>
      <c r="C264" s="107">
        <v>-5.1728885891631204</v>
      </c>
      <c r="D264" s="107">
        <v>-7.7504266901456704</v>
      </c>
      <c r="F264" s="127">
        <v>-1.2</v>
      </c>
      <c r="G264" s="140">
        <f>CORREL(C255:C264,D255:D264)</f>
        <v>0.62869087799082046</v>
      </c>
      <c r="H264" s="127"/>
      <c r="I264" s="127"/>
      <c r="J264" s="128"/>
      <c r="K264" s="126"/>
      <c r="L264" s="126"/>
      <c r="M264" s="126"/>
    </row>
    <row r="265" spans="1:13">
      <c r="F265" s="127"/>
      <c r="G265" s="141"/>
      <c r="H265" s="127"/>
      <c r="I265" s="127"/>
      <c r="J265" s="128"/>
      <c r="K265" s="126"/>
      <c r="L265" s="126"/>
      <c r="M265" s="126"/>
    </row>
    <row r="266" spans="1:13">
      <c r="A266" s="101">
        <v>94.8</v>
      </c>
      <c r="C266" s="107">
        <v>-5.1051021937479204</v>
      </c>
      <c r="D266" s="107">
        <v>-9.0210113703809185</v>
      </c>
      <c r="F266" s="127">
        <v>0</v>
      </c>
      <c r="G266" s="127"/>
      <c r="H266" s="127"/>
      <c r="I266" s="127"/>
      <c r="J266" s="128"/>
      <c r="K266" s="126"/>
      <c r="L266" s="126"/>
      <c r="M266" s="126"/>
    </row>
    <row r="267" spans="1:13">
      <c r="A267" s="101" t="s">
        <v>182</v>
      </c>
      <c r="C267" s="107">
        <v>-4.8321344881605599</v>
      </c>
      <c r="D267" s="107">
        <v>-8.7147257698288598</v>
      </c>
      <c r="F267" s="127">
        <v>0.3</v>
      </c>
      <c r="G267" s="141"/>
      <c r="H267" s="127"/>
      <c r="I267" s="127"/>
      <c r="J267" s="128"/>
      <c r="K267" s="126"/>
      <c r="L267" s="126"/>
      <c r="M267" s="126"/>
    </row>
    <row r="268" spans="1:13">
      <c r="A268" s="101" t="s">
        <v>183</v>
      </c>
      <c r="C268" s="107">
        <v>-4.97514953269358</v>
      </c>
      <c r="D268" s="107">
        <v>-8.6196225881862887</v>
      </c>
      <c r="F268" s="127">
        <v>0.6</v>
      </c>
      <c r="G268" s="141"/>
      <c r="H268" s="127"/>
      <c r="I268" s="127"/>
      <c r="J268" s="128"/>
      <c r="K268" s="126"/>
      <c r="L268" s="126"/>
      <c r="M268" s="126"/>
    </row>
    <row r="269" spans="1:13">
      <c r="A269" s="101" t="s">
        <v>184</v>
      </c>
      <c r="C269" s="107">
        <v>-4.7229675387270396</v>
      </c>
      <c r="D269" s="107">
        <v>-7.9573546982270793</v>
      </c>
      <c r="F269" s="127">
        <v>0.9</v>
      </c>
      <c r="G269" s="141"/>
      <c r="H269" s="127"/>
      <c r="I269" s="127"/>
      <c r="J269" s="128"/>
      <c r="K269" s="126"/>
      <c r="L269" s="126"/>
      <c r="M269" s="126"/>
    </row>
    <row r="270" spans="1:13">
      <c r="A270" s="101" t="s">
        <v>184</v>
      </c>
      <c r="C270" s="107">
        <v>-4.7227996496110798</v>
      </c>
      <c r="D270" s="107">
        <v>-7.9464793055567906</v>
      </c>
      <c r="F270" s="127">
        <v>0.9</v>
      </c>
      <c r="G270" s="141"/>
      <c r="H270" s="127"/>
      <c r="I270" s="127"/>
      <c r="J270" s="128"/>
      <c r="K270" s="126"/>
      <c r="L270" s="126"/>
      <c r="M270" s="126"/>
    </row>
    <row r="271" spans="1:13">
      <c r="A271" s="101" t="s">
        <v>185</v>
      </c>
      <c r="C271" s="107">
        <v>-4.7686649538895098</v>
      </c>
      <c r="D271" s="107">
        <v>-7.69036944189875</v>
      </c>
      <c r="F271" s="127">
        <v>1.2</v>
      </c>
      <c r="G271" s="141"/>
      <c r="H271" s="127"/>
      <c r="I271" s="127"/>
      <c r="J271" s="128"/>
      <c r="K271" s="126"/>
      <c r="L271" s="126"/>
      <c r="M271" s="126"/>
    </row>
    <row r="272" spans="1:13">
      <c r="A272" s="101" t="s">
        <v>186</v>
      </c>
      <c r="C272" s="107">
        <v>-5.31779816746457</v>
      </c>
      <c r="D272" s="107">
        <v>-9.4413332685851579</v>
      </c>
      <c r="F272" s="127">
        <v>-0.3</v>
      </c>
      <c r="G272" s="141"/>
      <c r="H272" s="127"/>
      <c r="I272" s="127"/>
      <c r="J272" s="128"/>
      <c r="K272" s="126"/>
      <c r="L272" s="126"/>
      <c r="M272" s="126"/>
    </row>
    <row r="273" spans="1:13">
      <c r="A273" s="101" t="s">
        <v>187</v>
      </c>
      <c r="C273" s="107">
        <v>-5.5307208065270901</v>
      </c>
      <c r="D273" s="107">
        <v>-9.6769378903508088</v>
      </c>
      <c r="F273" s="127">
        <v>-0.6</v>
      </c>
      <c r="G273" s="141"/>
      <c r="H273" s="127"/>
      <c r="I273" s="127"/>
      <c r="J273" s="128"/>
      <c r="K273" s="126"/>
      <c r="L273" s="126"/>
      <c r="M273" s="126"/>
    </row>
    <row r="274" spans="1:13">
      <c r="A274" s="101" t="s">
        <v>188</v>
      </c>
      <c r="C274" s="107">
        <v>-5.1393884181016594</v>
      </c>
      <c r="D274" s="107">
        <v>-9.3130714311072893</v>
      </c>
      <c r="F274" s="127">
        <v>-0.9</v>
      </c>
      <c r="G274" s="141"/>
      <c r="H274" s="127"/>
      <c r="I274" s="127"/>
      <c r="J274" s="128"/>
      <c r="K274" s="126"/>
      <c r="L274" s="126"/>
      <c r="M274" s="126"/>
    </row>
    <row r="275" spans="1:13">
      <c r="A275" s="101" t="s">
        <v>189</v>
      </c>
      <c r="C275" s="107">
        <v>-4.72221252868846</v>
      </c>
      <c r="D275" s="107">
        <v>-8.0730509144857887</v>
      </c>
      <c r="F275" s="127">
        <v>-1.2</v>
      </c>
      <c r="G275" s="140">
        <f>CORREL(C266:C275,D266:D275)</f>
        <v>0.93538187876745404</v>
      </c>
      <c r="H275" s="127"/>
      <c r="I275" s="127"/>
      <c r="J275" s="128"/>
      <c r="K275" s="126"/>
      <c r="L275" s="126"/>
      <c r="M275" s="126"/>
    </row>
    <row r="276" spans="1:13">
      <c r="F276" s="127"/>
      <c r="G276" s="141"/>
      <c r="H276" s="127"/>
      <c r="I276" s="127"/>
      <c r="J276" s="128"/>
      <c r="K276" s="126"/>
      <c r="L276" s="126"/>
      <c r="M276" s="126"/>
    </row>
    <row r="277" spans="1:13">
      <c r="A277" s="101">
        <v>185.2</v>
      </c>
      <c r="C277" s="107">
        <v>-4.8588007130069704</v>
      </c>
      <c r="D277" s="107">
        <v>-7.6154314317227705</v>
      </c>
      <c r="F277" s="127">
        <v>0</v>
      </c>
      <c r="G277" s="127"/>
      <c r="H277" s="127"/>
      <c r="I277" s="127"/>
      <c r="J277" s="128"/>
      <c r="K277" s="126"/>
      <c r="L277" s="126"/>
      <c r="M277" s="126"/>
    </row>
    <row r="278" spans="1:13">
      <c r="A278" s="101" t="s">
        <v>190</v>
      </c>
      <c r="C278" s="107">
        <v>-4.90788922457907</v>
      </c>
      <c r="D278" s="107">
        <v>-7.8385335518782604</v>
      </c>
      <c r="F278" s="127">
        <v>0.3</v>
      </c>
      <c r="G278" s="141"/>
      <c r="H278" s="127"/>
      <c r="I278" s="127"/>
      <c r="J278" s="128"/>
      <c r="K278" s="126"/>
      <c r="L278" s="126"/>
      <c r="M278" s="126"/>
    </row>
    <row r="279" spans="1:13">
      <c r="A279" s="101" t="s">
        <v>191</v>
      </c>
      <c r="C279" s="107">
        <v>-4.83682089574737</v>
      </c>
      <c r="D279" s="107">
        <v>-7.4218179129394706</v>
      </c>
      <c r="F279" s="127">
        <v>0.6</v>
      </c>
      <c r="G279" s="141"/>
      <c r="H279" s="127"/>
      <c r="I279" s="127"/>
      <c r="J279" s="128"/>
      <c r="K279" s="126"/>
      <c r="L279" s="126"/>
      <c r="M279" s="126"/>
    </row>
    <row r="280" spans="1:13">
      <c r="A280" s="101" t="s">
        <v>192</v>
      </c>
      <c r="C280" s="107">
        <v>-4.7841296982824302</v>
      </c>
      <c r="D280" s="107">
        <v>-7.0896756960975411</v>
      </c>
      <c r="F280" s="127">
        <v>0.9</v>
      </c>
      <c r="G280" s="141"/>
      <c r="H280" s="127"/>
      <c r="I280" s="127"/>
      <c r="J280" s="128"/>
      <c r="K280" s="126"/>
      <c r="L280" s="126"/>
      <c r="M280" s="126"/>
    </row>
    <row r="281" spans="1:13">
      <c r="A281" s="101" t="s">
        <v>193</v>
      </c>
      <c r="C281" s="107">
        <v>-4.8998035328725704</v>
      </c>
      <c r="D281" s="107">
        <v>-7.1483060033921602</v>
      </c>
      <c r="F281" s="127">
        <v>1.2</v>
      </c>
      <c r="G281" s="141"/>
      <c r="H281" s="127"/>
      <c r="I281" s="127"/>
      <c r="J281" s="128"/>
      <c r="K281" s="126"/>
      <c r="L281" s="126"/>
      <c r="M281" s="126"/>
    </row>
    <row r="282" spans="1:13">
      <c r="A282" s="101" t="s">
        <v>193</v>
      </c>
      <c r="C282" s="107">
        <v>-4.9775716969073098</v>
      </c>
      <c r="D282" s="107">
        <v>-7.1368079283946599</v>
      </c>
      <c r="F282" s="127">
        <v>1.2</v>
      </c>
      <c r="G282" s="141"/>
      <c r="H282" s="127"/>
      <c r="I282" s="127"/>
      <c r="J282" s="128"/>
      <c r="K282" s="126"/>
      <c r="L282" s="126"/>
      <c r="M282" s="126"/>
    </row>
    <row r="283" spans="1:13">
      <c r="A283" s="101" t="s">
        <v>194</v>
      </c>
      <c r="C283" s="107">
        <v>-4.8250167433035598</v>
      </c>
      <c r="D283" s="107">
        <v>-7.4058454089554004</v>
      </c>
      <c r="F283" s="127">
        <v>-0.3</v>
      </c>
      <c r="G283" s="141"/>
      <c r="H283" s="127"/>
      <c r="I283" s="127"/>
      <c r="J283" s="128"/>
      <c r="K283" s="126"/>
      <c r="L283" s="126"/>
      <c r="M283" s="126"/>
    </row>
    <row r="284" spans="1:13">
      <c r="A284" s="101" t="s">
        <v>195</v>
      </c>
      <c r="C284" s="107">
        <v>-5.0017473289572205</v>
      </c>
      <c r="D284" s="107">
        <v>-8.2546515868683095</v>
      </c>
      <c r="F284" s="127">
        <v>-0.6</v>
      </c>
      <c r="G284" s="141"/>
      <c r="H284" s="127"/>
      <c r="I284" s="127"/>
      <c r="J284" s="128"/>
      <c r="K284" s="126"/>
      <c r="L284" s="126"/>
      <c r="M284" s="126"/>
    </row>
    <row r="285" spans="1:13">
      <c r="A285" s="101" t="s">
        <v>196</v>
      </c>
      <c r="C285" s="107">
        <v>-5.0578855059493497</v>
      </c>
      <c r="D285" s="107">
        <v>-8.2969869719905684</v>
      </c>
      <c r="F285" s="127">
        <v>-0.9</v>
      </c>
      <c r="G285" s="141"/>
      <c r="H285" s="127"/>
      <c r="I285" s="127"/>
      <c r="J285" s="128"/>
      <c r="K285" s="126"/>
      <c r="L285" s="126"/>
      <c r="M285" s="126"/>
    </row>
    <row r="286" spans="1:13">
      <c r="A286" s="101" t="s">
        <v>197</v>
      </c>
      <c r="C286" s="107">
        <v>-4.9015628838974203</v>
      </c>
      <c r="D286" s="107">
        <v>-7.83276771530437</v>
      </c>
      <c r="F286" s="127">
        <v>-1.2</v>
      </c>
      <c r="G286" s="140">
        <f>CORREL(C277:C286,D277:D286)</f>
        <v>0.66469453665252076</v>
      </c>
      <c r="H286" s="127"/>
      <c r="I286" s="127"/>
      <c r="J286" s="128"/>
      <c r="K286" s="126"/>
      <c r="L286" s="126"/>
      <c r="M286" s="126"/>
    </row>
    <row r="287" spans="1:13">
      <c r="F287" s="127"/>
      <c r="G287" s="141"/>
      <c r="H287" s="127"/>
      <c r="I287" s="127"/>
      <c r="J287" s="128"/>
      <c r="K287" s="126"/>
      <c r="L287" s="126"/>
      <c r="M287" s="126"/>
    </row>
    <row r="288" spans="1:13">
      <c r="F288" s="127"/>
      <c r="G288" s="141"/>
      <c r="H288" s="127"/>
      <c r="I288" s="127"/>
      <c r="J288" s="128"/>
      <c r="K288" s="126"/>
      <c r="L288" s="126"/>
      <c r="M288" s="126"/>
    </row>
    <row r="289" spans="6:13">
      <c r="F289" s="127"/>
      <c r="G289" s="141"/>
      <c r="H289" s="127"/>
      <c r="I289" s="127"/>
      <c r="J289" s="128"/>
      <c r="K289" s="126"/>
      <c r="L289" s="126"/>
      <c r="M289" s="126"/>
    </row>
    <row r="290" spans="6:13">
      <c r="F290" s="127"/>
      <c r="G290" s="141"/>
      <c r="H290" s="127"/>
      <c r="I290" s="127"/>
      <c r="J290" s="128"/>
      <c r="K290" s="126"/>
      <c r="L290" s="126"/>
      <c r="M290" s="126"/>
    </row>
    <row r="291" spans="6:13">
      <c r="F291" s="127"/>
      <c r="G291" s="141"/>
      <c r="H291" s="127"/>
      <c r="I291" s="127"/>
      <c r="J291" s="128"/>
      <c r="K291" s="126"/>
      <c r="L291" s="126"/>
      <c r="M291" s="126"/>
    </row>
    <row r="292" spans="6:13">
      <c r="F292" s="127"/>
      <c r="G292" s="141"/>
      <c r="H292" s="127"/>
      <c r="I292" s="127"/>
      <c r="J292" s="128"/>
      <c r="K292" s="126"/>
      <c r="L292" s="126"/>
      <c r="M292" s="126"/>
    </row>
    <row r="293" spans="6:13">
      <c r="F293" s="127"/>
      <c r="G293" s="141"/>
      <c r="H293" s="127"/>
      <c r="I293" s="127"/>
      <c r="J293" s="128"/>
      <c r="K293" s="126"/>
      <c r="L293" s="126"/>
      <c r="M293" s="126"/>
    </row>
    <row r="294" spans="6:13">
      <c r="F294" s="127"/>
      <c r="G294" s="141"/>
      <c r="H294" s="127"/>
      <c r="I294" s="127"/>
      <c r="J294" s="128"/>
    </row>
    <row r="295" spans="6:13">
      <c r="F295" s="127"/>
      <c r="G295" s="141"/>
    </row>
    <row r="296" spans="6:13">
      <c r="F296" s="115"/>
      <c r="G296" s="142"/>
    </row>
    <row r="297" spans="6:13">
      <c r="F297" s="115"/>
      <c r="G297" s="142"/>
    </row>
    <row r="298" spans="6:13">
      <c r="F298" s="115"/>
      <c r="G298" s="142"/>
    </row>
    <row r="299" spans="6:13">
      <c r="F299" s="115"/>
      <c r="G299" s="142"/>
    </row>
    <row r="300" spans="6:13">
      <c r="F300" s="115"/>
      <c r="G300" s="115"/>
    </row>
    <row r="301" spans="6:13">
      <c r="F301" s="115"/>
      <c r="G301" s="115"/>
    </row>
    <row r="302" spans="6:13">
      <c r="F302" s="115"/>
      <c r="G302" s="115"/>
    </row>
    <row r="303" spans="6:13">
      <c r="F303" s="115"/>
      <c r="G303" s="115"/>
    </row>
    <row r="304" spans="6:13">
      <c r="F304" s="115"/>
      <c r="G304" s="115"/>
    </row>
    <row r="305" spans="1:7">
      <c r="F305" s="115"/>
      <c r="G305" s="115"/>
    </row>
    <row r="306" spans="1:7">
      <c r="F306" s="115"/>
      <c r="G306" s="115"/>
    </row>
    <row r="307" spans="1:7">
      <c r="F307" s="115"/>
      <c r="G307" s="115"/>
    </row>
    <row r="308" spans="1:7">
      <c r="F308" s="115"/>
      <c r="G308" s="115"/>
    </row>
    <row r="309" spans="1:7">
      <c r="F309" s="115"/>
      <c r="G309" s="115"/>
    </row>
    <row r="310" spans="1:7">
      <c r="F310" s="115"/>
      <c r="G310" s="115"/>
    </row>
    <row r="311" spans="1:7">
      <c r="F311" s="115"/>
      <c r="G311" s="115"/>
    </row>
    <row r="312" spans="1:7">
      <c r="F312" s="115"/>
      <c r="G312" s="115"/>
    </row>
    <row r="313" spans="1:7">
      <c r="A313" s="115"/>
      <c r="B313" s="107"/>
      <c r="F313" s="115"/>
      <c r="G313" s="115"/>
    </row>
    <row r="314" spans="1:7">
      <c r="A314" s="115"/>
      <c r="B314" s="107"/>
      <c r="F314" s="115"/>
      <c r="G314" s="115"/>
    </row>
    <row r="315" spans="1:7">
      <c r="A315" s="115"/>
      <c r="B315" s="107"/>
      <c r="F315" s="115"/>
      <c r="G315" s="115"/>
    </row>
    <row r="316" spans="1:7">
      <c r="A316" s="115"/>
      <c r="B316" s="107"/>
      <c r="F316" s="115"/>
      <c r="G316" s="115"/>
    </row>
    <row r="317" spans="1:7">
      <c r="A317" s="115"/>
      <c r="B317" s="107"/>
      <c r="F317" s="115"/>
      <c r="G317" s="115"/>
    </row>
    <row r="318" spans="1:7">
      <c r="A318" s="115"/>
      <c r="B318" s="107"/>
      <c r="F318" s="115"/>
      <c r="G318" s="115"/>
    </row>
    <row r="319" spans="1:7">
      <c r="A319" s="115"/>
      <c r="B319" s="107"/>
      <c r="F319" s="115"/>
      <c r="G319" s="115"/>
    </row>
    <row r="320" spans="1:7">
      <c r="A320" s="115"/>
      <c r="B320" s="107"/>
      <c r="F320" s="115"/>
      <c r="G320" s="115"/>
    </row>
    <row r="321" spans="1:7">
      <c r="A321" s="115"/>
      <c r="B321" s="107"/>
      <c r="F321" s="115"/>
      <c r="G321" s="115"/>
    </row>
    <row r="322" spans="1:7">
      <c r="A322" s="115"/>
      <c r="B322" s="107"/>
      <c r="F322" s="115"/>
      <c r="G322" s="115"/>
    </row>
    <row r="323" spans="1:7">
      <c r="A323" s="115"/>
      <c r="B323" s="107"/>
      <c r="F323" s="115"/>
      <c r="G323" s="115"/>
    </row>
    <row r="324" spans="1:7">
      <c r="A324" s="115"/>
      <c r="B324" s="107"/>
      <c r="F324" s="115"/>
      <c r="G324" s="115"/>
    </row>
    <row r="325" spans="1:7">
      <c r="A325" s="115"/>
      <c r="B325" s="107"/>
      <c r="F325" s="115"/>
      <c r="G325" s="115"/>
    </row>
    <row r="326" spans="1:7">
      <c r="A326" s="115"/>
      <c r="B326" s="107"/>
      <c r="F326" s="115"/>
      <c r="G326" s="115"/>
    </row>
    <row r="327" spans="1:7">
      <c r="A327" s="115"/>
      <c r="B327" s="107"/>
      <c r="F327" s="115"/>
      <c r="G327" s="115"/>
    </row>
    <row r="328" spans="1:7">
      <c r="A328" s="115"/>
      <c r="B328" s="107"/>
      <c r="F328" s="115"/>
      <c r="G328" s="115"/>
    </row>
    <row r="329" spans="1:7">
      <c r="A329" s="115"/>
      <c r="B329" s="107"/>
      <c r="F329" s="115"/>
      <c r="G329" s="115"/>
    </row>
    <row r="330" spans="1:7">
      <c r="A330" s="115"/>
      <c r="B330" s="107"/>
      <c r="F330" s="115"/>
      <c r="G330" s="115"/>
    </row>
    <row r="331" spans="1:7">
      <c r="A331" s="115"/>
      <c r="B331" s="107"/>
      <c r="F331" s="115"/>
      <c r="G331" s="115"/>
    </row>
    <row r="332" spans="1:7">
      <c r="A332" s="115"/>
      <c r="B332" s="107"/>
      <c r="F332" s="115"/>
      <c r="G332" s="115"/>
    </row>
    <row r="333" spans="1:7">
      <c r="A333" s="115"/>
      <c r="B333" s="107"/>
      <c r="F333" s="115"/>
      <c r="G333" s="115"/>
    </row>
    <row r="334" spans="1:7">
      <c r="A334" s="115"/>
      <c r="B334" s="107"/>
      <c r="F334" s="115"/>
      <c r="G334" s="115"/>
    </row>
    <row r="335" spans="1:7">
      <c r="A335" s="115"/>
      <c r="B335" s="107"/>
      <c r="F335" s="115"/>
      <c r="G335" s="115"/>
    </row>
    <row r="336" spans="1:7">
      <c r="A336" s="115"/>
      <c r="B336" s="107"/>
      <c r="F336" s="115"/>
      <c r="G336" s="115"/>
    </row>
    <row r="337" spans="1:7">
      <c r="A337" s="115"/>
      <c r="B337" s="107"/>
      <c r="F337" s="115"/>
      <c r="G337" s="115"/>
    </row>
    <row r="338" spans="1:7">
      <c r="A338" s="115"/>
      <c r="B338" s="107"/>
      <c r="F338" s="115"/>
      <c r="G338" s="115"/>
    </row>
    <row r="339" spans="1:7">
      <c r="A339" s="115"/>
      <c r="B339" s="107"/>
      <c r="F339" s="115"/>
      <c r="G339" s="115"/>
    </row>
    <row r="340" spans="1:7">
      <c r="A340" s="115"/>
      <c r="B340" s="107"/>
      <c r="F340" s="115"/>
      <c r="G340" s="115"/>
    </row>
    <row r="341" spans="1:7">
      <c r="A341" s="115"/>
      <c r="B341" s="107"/>
      <c r="F341" s="115"/>
      <c r="G341" s="115"/>
    </row>
    <row r="342" spans="1:7">
      <c r="A342" s="115"/>
      <c r="B342" s="107"/>
      <c r="F342" s="115"/>
      <c r="G342" s="115"/>
    </row>
    <row r="343" spans="1:7">
      <c r="A343" s="115"/>
      <c r="B343" s="107"/>
      <c r="F343" s="115"/>
      <c r="G343" s="115"/>
    </row>
    <row r="344" spans="1:7">
      <c r="A344" s="115"/>
      <c r="B344" s="107"/>
      <c r="F344" s="115"/>
      <c r="G344" s="115"/>
    </row>
    <row r="345" spans="1:7">
      <c r="A345" s="115"/>
      <c r="B345" s="107"/>
      <c r="F345" s="115"/>
      <c r="G345" s="115"/>
    </row>
    <row r="346" spans="1:7">
      <c r="A346" s="115"/>
      <c r="B346" s="107"/>
      <c r="F346" s="115"/>
      <c r="G346" s="115"/>
    </row>
    <row r="347" spans="1:7">
      <c r="A347" s="115"/>
      <c r="B347" s="107"/>
      <c r="F347" s="115"/>
      <c r="G347" s="115"/>
    </row>
    <row r="348" spans="1:7">
      <c r="A348" s="115"/>
      <c r="B348" s="107"/>
      <c r="F348" s="115"/>
      <c r="G348" s="115"/>
    </row>
    <row r="349" spans="1:7">
      <c r="A349" s="115"/>
      <c r="B349" s="107"/>
      <c r="F349" s="115"/>
      <c r="G349" s="115"/>
    </row>
    <row r="350" spans="1:7">
      <c r="A350" s="115"/>
      <c r="B350" s="107"/>
      <c r="F350" s="115"/>
      <c r="G350" s="115"/>
    </row>
    <row r="351" spans="1:7">
      <c r="A351" s="115"/>
      <c r="B351" s="107"/>
      <c r="F351" s="115"/>
      <c r="G351" s="115"/>
    </row>
    <row r="352" spans="1:7">
      <c r="A352" s="115"/>
      <c r="B352" s="107"/>
      <c r="F352" s="115"/>
      <c r="G352" s="115"/>
    </row>
    <row r="353" spans="1:7">
      <c r="A353" s="115"/>
      <c r="B353" s="107"/>
      <c r="F353" s="115"/>
      <c r="G353" s="115"/>
    </row>
    <row r="354" spans="1:7">
      <c r="A354" s="115"/>
      <c r="B354" s="107"/>
      <c r="F354" s="115"/>
      <c r="G354" s="115"/>
    </row>
    <row r="355" spans="1:7">
      <c r="A355" s="115"/>
      <c r="B355" s="107"/>
      <c r="F355" s="115"/>
      <c r="G355" s="115"/>
    </row>
    <row r="356" spans="1:7">
      <c r="A356" s="115"/>
      <c r="B356" s="107"/>
      <c r="F356" s="115"/>
      <c r="G356" s="115"/>
    </row>
    <row r="357" spans="1:7">
      <c r="A357" s="115"/>
      <c r="B357" s="107"/>
      <c r="F357" s="115"/>
      <c r="G357" s="115"/>
    </row>
    <row r="358" spans="1:7">
      <c r="A358" s="115"/>
      <c r="B358" s="107"/>
      <c r="F358" s="115"/>
      <c r="G358" s="115"/>
    </row>
    <row r="359" spans="1:7">
      <c r="A359" s="115"/>
      <c r="B359" s="107"/>
      <c r="F359" s="115"/>
      <c r="G359" s="115"/>
    </row>
    <row r="360" spans="1:7">
      <c r="A360" s="115"/>
      <c r="B360" s="107"/>
      <c r="F360" s="115"/>
      <c r="G360" s="115"/>
    </row>
    <row r="361" spans="1:7">
      <c r="A361" s="115"/>
      <c r="B361" s="107"/>
      <c r="F361" s="115"/>
      <c r="G361" s="115"/>
    </row>
    <row r="362" spans="1:7">
      <c r="A362" s="115"/>
      <c r="B362" s="107"/>
      <c r="F362" s="115"/>
      <c r="G362" s="115"/>
    </row>
    <row r="363" spans="1:7">
      <c r="A363" s="115"/>
      <c r="B363" s="107"/>
      <c r="F363" s="115"/>
      <c r="G363" s="115"/>
    </row>
    <row r="364" spans="1:7">
      <c r="A364" s="115"/>
      <c r="B364" s="107"/>
      <c r="F364" s="115"/>
      <c r="G364" s="115"/>
    </row>
    <row r="365" spans="1:7">
      <c r="A365" s="115"/>
      <c r="B365" s="107"/>
      <c r="F365" s="115"/>
      <c r="G365" s="115"/>
    </row>
    <row r="366" spans="1:7">
      <c r="A366" s="115"/>
      <c r="B366" s="107"/>
      <c r="F366" s="115"/>
      <c r="G366" s="115"/>
    </row>
    <row r="367" spans="1:7">
      <c r="A367" s="115"/>
      <c r="B367" s="107"/>
      <c r="F367" s="115"/>
      <c r="G367" s="115"/>
    </row>
    <row r="368" spans="1:7">
      <c r="A368" s="115"/>
      <c r="B368" s="107"/>
      <c r="F368" s="115"/>
      <c r="G368" s="115"/>
    </row>
    <row r="369" spans="1:7">
      <c r="A369" s="115"/>
      <c r="B369" s="107"/>
      <c r="F369" s="115"/>
      <c r="G369" s="115"/>
    </row>
    <row r="370" spans="1:7">
      <c r="A370" s="115"/>
      <c r="B370" s="107"/>
      <c r="F370" s="115"/>
      <c r="G370" s="115"/>
    </row>
    <row r="371" spans="1:7">
      <c r="A371" s="115"/>
      <c r="B371" s="107"/>
      <c r="F371" s="115"/>
      <c r="G371" s="115"/>
    </row>
    <row r="372" spans="1:7">
      <c r="A372" s="115"/>
      <c r="B372" s="107"/>
      <c r="F372" s="115"/>
      <c r="G372" s="115"/>
    </row>
    <row r="373" spans="1:7">
      <c r="A373" s="115"/>
      <c r="B373" s="107"/>
      <c r="F373" s="115"/>
      <c r="G373" s="115"/>
    </row>
    <row r="374" spans="1:7">
      <c r="A374" s="115"/>
      <c r="B374" s="107"/>
      <c r="F374" s="115"/>
      <c r="G374" s="115"/>
    </row>
    <row r="375" spans="1:7">
      <c r="A375" s="115"/>
      <c r="B375" s="107"/>
      <c r="F375" s="115"/>
      <c r="G375" s="115"/>
    </row>
    <row r="376" spans="1:7">
      <c r="A376" s="115"/>
      <c r="B376" s="107"/>
      <c r="F376" s="115"/>
      <c r="G376" s="115"/>
    </row>
    <row r="377" spans="1:7">
      <c r="A377" s="115"/>
      <c r="B377" s="107"/>
      <c r="F377" s="115"/>
      <c r="G377" s="115"/>
    </row>
    <row r="378" spans="1:7">
      <c r="A378" s="115"/>
      <c r="B378" s="107"/>
      <c r="F378" s="115"/>
      <c r="G378" s="115"/>
    </row>
    <row r="379" spans="1:7">
      <c r="A379" s="115"/>
      <c r="B379" s="107"/>
      <c r="F379" s="115"/>
      <c r="G379" s="115"/>
    </row>
    <row r="380" spans="1:7">
      <c r="A380" s="115"/>
      <c r="B380" s="107"/>
      <c r="F380" s="115"/>
      <c r="G380" s="115"/>
    </row>
    <row r="381" spans="1:7">
      <c r="A381" s="115"/>
      <c r="B381" s="107"/>
      <c r="F381" s="115"/>
      <c r="G381" s="115"/>
    </row>
    <row r="382" spans="1:7">
      <c r="A382" s="115"/>
      <c r="B382" s="107"/>
      <c r="F382" s="115"/>
      <c r="G382" s="115"/>
    </row>
    <row r="383" spans="1:7">
      <c r="A383" s="115"/>
      <c r="B383" s="107"/>
      <c r="F383" s="115"/>
      <c r="G383" s="115"/>
    </row>
    <row r="384" spans="1:7">
      <c r="A384" s="115"/>
      <c r="B384" s="107"/>
      <c r="F384" s="115"/>
      <c r="G384" s="115"/>
    </row>
    <row r="385" spans="1:7">
      <c r="A385" s="115"/>
      <c r="B385" s="107"/>
      <c r="F385" s="115"/>
      <c r="G385" s="115"/>
    </row>
    <row r="386" spans="1:7">
      <c r="A386" s="115"/>
      <c r="B386" s="107"/>
      <c r="F386" s="115"/>
      <c r="G386" s="115"/>
    </row>
    <row r="387" spans="1:7">
      <c r="A387" s="115"/>
      <c r="B387" s="107"/>
      <c r="F387" s="115"/>
      <c r="G387" s="115"/>
    </row>
    <row r="388" spans="1:7">
      <c r="A388" s="115"/>
      <c r="B388" s="107"/>
      <c r="F388" s="115"/>
      <c r="G388" s="115"/>
    </row>
    <row r="389" spans="1:7">
      <c r="F389" s="115"/>
      <c r="G389" s="115"/>
    </row>
    <row r="390" spans="1:7">
      <c r="A390" s="115"/>
      <c r="B390" s="107"/>
      <c r="F390" s="115"/>
      <c r="G390" s="115"/>
    </row>
    <row r="391" spans="1:7">
      <c r="A391" s="115"/>
      <c r="B391" s="107"/>
      <c r="F391" s="115"/>
      <c r="G391" s="115"/>
    </row>
    <row r="392" spans="1:7">
      <c r="A392" s="115"/>
      <c r="B392" s="107"/>
      <c r="F392" s="115"/>
      <c r="G392" s="115"/>
    </row>
    <row r="393" spans="1:7">
      <c r="A393" s="115"/>
      <c r="B393" s="107"/>
      <c r="F393" s="115"/>
      <c r="G393" s="115"/>
    </row>
    <row r="394" spans="1:7">
      <c r="A394" s="115"/>
      <c r="B394" s="107"/>
      <c r="F394" s="115"/>
      <c r="G394" s="115"/>
    </row>
    <row r="395" spans="1:7">
      <c r="F395" s="115"/>
      <c r="G395" s="115"/>
    </row>
    <row r="396" spans="1:7">
      <c r="A396" s="115"/>
      <c r="B396" s="107"/>
      <c r="F396" s="115"/>
      <c r="G396" s="115"/>
    </row>
    <row r="397" spans="1:7">
      <c r="A397" s="115"/>
      <c r="B397" s="107"/>
      <c r="F397" s="115"/>
      <c r="G397" s="115"/>
    </row>
    <row r="398" spans="1:7">
      <c r="A398" s="115"/>
      <c r="B398" s="107"/>
      <c r="F398" s="115"/>
      <c r="G398" s="115"/>
    </row>
    <row r="399" spans="1:7">
      <c r="A399" s="115"/>
      <c r="B399" s="107"/>
      <c r="F399" s="115"/>
      <c r="G399" s="115"/>
    </row>
    <row r="400" spans="1:7">
      <c r="A400" s="115"/>
      <c r="B400" s="107"/>
      <c r="F400" s="115"/>
      <c r="G400" s="115"/>
    </row>
    <row r="401" spans="1:7">
      <c r="A401" s="115"/>
      <c r="B401" s="107"/>
      <c r="F401" s="115"/>
      <c r="G401" s="115"/>
    </row>
    <row r="402" spans="1:7">
      <c r="A402" s="115"/>
      <c r="B402" s="107"/>
      <c r="F402" s="115"/>
      <c r="G402" s="115"/>
    </row>
    <row r="403" spans="1:7">
      <c r="A403" s="115"/>
      <c r="B403" s="107"/>
      <c r="F403" s="115"/>
      <c r="G403" s="115"/>
    </row>
    <row r="404" spans="1:7">
      <c r="A404" s="115"/>
      <c r="B404" s="107"/>
      <c r="F404" s="115"/>
      <c r="G404" s="115"/>
    </row>
    <row r="405" spans="1:7">
      <c r="A405" s="115"/>
      <c r="B405" s="107"/>
      <c r="F405" s="115"/>
      <c r="G405" s="115"/>
    </row>
    <row r="406" spans="1:7">
      <c r="F406" s="115"/>
      <c r="G406" s="115"/>
    </row>
    <row r="407" spans="1:7">
      <c r="F407" s="115"/>
      <c r="G407" s="115"/>
    </row>
    <row r="408" spans="1:7">
      <c r="F408" s="115"/>
      <c r="G408" s="115"/>
    </row>
    <row r="409" spans="1:7">
      <c r="F409" s="115"/>
      <c r="G409" s="115"/>
    </row>
    <row r="410" spans="1:7">
      <c r="F410" s="115"/>
      <c r="G410" s="115"/>
    </row>
    <row r="411" spans="1:7">
      <c r="F411" s="115"/>
      <c r="G411" s="115"/>
    </row>
    <row r="412" spans="1:7">
      <c r="F412" s="115"/>
      <c r="G412" s="115"/>
    </row>
    <row r="413" spans="1:7">
      <c r="F413" s="115"/>
      <c r="G413" s="115"/>
    </row>
    <row r="414" spans="1:7">
      <c r="F414" s="115"/>
      <c r="G414" s="115"/>
    </row>
    <row r="415" spans="1:7">
      <c r="F415" s="115"/>
      <c r="G415" s="115"/>
    </row>
    <row r="416" spans="1:7">
      <c r="F416" s="115"/>
      <c r="G416" s="115"/>
    </row>
    <row r="417" spans="6:7">
      <c r="F417" s="115"/>
      <c r="G417" s="115"/>
    </row>
    <row r="418" spans="6:7">
      <c r="F418" s="115"/>
      <c r="G418" s="115"/>
    </row>
    <row r="419" spans="6:7">
      <c r="F419" s="115"/>
      <c r="G419" s="115"/>
    </row>
    <row r="420" spans="6:7">
      <c r="F420" s="115"/>
      <c r="G420" s="115"/>
    </row>
    <row r="421" spans="6:7">
      <c r="F421" s="115"/>
      <c r="G421" s="115"/>
    </row>
    <row r="422" spans="6:7">
      <c r="F422" s="115"/>
      <c r="G422" s="115"/>
    </row>
    <row r="423" spans="6:7">
      <c r="F423" s="115"/>
      <c r="G423" s="115"/>
    </row>
    <row r="424" spans="6:7">
      <c r="F424" s="115"/>
      <c r="G424" s="115"/>
    </row>
    <row r="425" spans="6:7">
      <c r="F425" s="115"/>
      <c r="G425" s="115"/>
    </row>
    <row r="426" spans="6:7">
      <c r="F426" s="115"/>
      <c r="G426" s="115"/>
    </row>
    <row r="427" spans="6:7">
      <c r="F427" s="115"/>
      <c r="G427" s="115"/>
    </row>
    <row r="428" spans="6:7">
      <c r="F428" s="115"/>
      <c r="G428" s="115"/>
    </row>
    <row r="429" spans="6:7">
      <c r="F429" s="115"/>
      <c r="G429" s="115"/>
    </row>
    <row r="431" spans="6:7">
      <c r="F431" s="115"/>
      <c r="G431" s="115"/>
    </row>
    <row r="432" spans="6:7">
      <c r="F432" s="115"/>
      <c r="G432" s="115"/>
    </row>
    <row r="433" spans="6:7">
      <c r="F433" s="115"/>
      <c r="G433" s="115"/>
    </row>
    <row r="434" spans="6:7">
      <c r="F434" s="115"/>
      <c r="G434" s="115"/>
    </row>
    <row r="435" spans="6:7">
      <c r="F435" s="115"/>
      <c r="G435" s="115"/>
    </row>
    <row r="437" spans="6:7">
      <c r="F437" s="115"/>
      <c r="G437" s="115"/>
    </row>
    <row r="438" spans="6:7">
      <c r="F438" s="115"/>
      <c r="G438" s="115"/>
    </row>
    <row r="439" spans="6:7">
      <c r="F439" s="115"/>
      <c r="G439" s="115"/>
    </row>
    <row r="440" spans="6:7">
      <c r="F440" s="115"/>
      <c r="G440" s="115"/>
    </row>
    <row r="441" spans="6:7">
      <c r="F441" s="115"/>
      <c r="G441" s="115"/>
    </row>
    <row r="442" spans="6:7">
      <c r="F442" s="115"/>
      <c r="G442" s="115"/>
    </row>
    <row r="443" spans="6:7">
      <c r="F443" s="115"/>
      <c r="G443" s="115"/>
    </row>
    <row r="444" spans="6:7">
      <c r="F444" s="115"/>
      <c r="G444" s="115"/>
    </row>
    <row r="445" spans="6:7">
      <c r="F445" s="115"/>
      <c r="G445" s="115"/>
    </row>
    <row r="446" spans="6:7">
      <c r="F446" s="115"/>
      <c r="G446" s="1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38"/>
  <sheetViews>
    <sheetView topLeftCell="A180" workbookViewId="0">
      <selection activeCell="D40" sqref="D40"/>
    </sheetView>
  </sheetViews>
  <sheetFormatPr baseColWidth="10" defaultRowHeight="13.2"/>
  <cols>
    <col min="1" max="1" width="19.44140625" customWidth="1"/>
    <col min="2" max="2" width="11.5546875" style="15" customWidth="1"/>
    <col min="3" max="3" width="11.44140625" style="15" customWidth="1"/>
    <col min="4" max="4" width="14.33203125" customWidth="1"/>
    <col min="5" max="5" width="14.33203125" style="156" customWidth="1"/>
    <col min="6" max="6" width="17.33203125" style="157" customWidth="1"/>
    <col min="7" max="7" width="10" style="157" customWidth="1"/>
    <col min="8" max="9" width="11.88671875" customWidth="1"/>
    <col min="10" max="10" width="12.88671875" customWidth="1"/>
  </cols>
  <sheetData>
    <row r="1" spans="1:17" s="155" customFormat="1">
      <c r="A1" s="147" t="s">
        <v>0</v>
      </c>
      <c r="B1" s="147" t="s">
        <v>200</v>
      </c>
      <c r="C1" s="147" t="s">
        <v>201</v>
      </c>
      <c r="D1" s="147" t="s">
        <v>202</v>
      </c>
      <c r="E1" s="148" t="s">
        <v>203</v>
      </c>
      <c r="F1" s="149" t="s">
        <v>204</v>
      </c>
      <c r="G1" s="149" t="s">
        <v>205</v>
      </c>
      <c r="H1" s="150" t="s">
        <v>206</v>
      </c>
      <c r="I1" s="151" t="s">
        <v>162</v>
      </c>
      <c r="J1" s="152" t="s">
        <v>207</v>
      </c>
      <c r="K1" s="153" t="s">
        <v>162</v>
      </c>
      <c r="L1" s="147" t="s">
        <v>201</v>
      </c>
      <c r="M1" s="154" t="s">
        <v>208</v>
      </c>
      <c r="O1" s="155" t="str">
        <f t="shared" ref="O1:O58" si="0">C1</f>
        <v>mm/base</v>
      </c>
      <c r="Q1" s="155" t="s">
        <v>209</v>
      </c>
    </row>
    <row r="2" spans="1:17">
      <c r="A2" t="s">
        <v>210</v>
      </c>
      <c r="B2" s="15">
        <v>0</v>
      </c>
      <c r="C2" s="15">
        <f t="shared" ref="C2:C13" si="1">B2*10</f>
        <v>0</v>
      </c>
      <c r="F2" s="157">
        <f>-136.15*C2+34233</f>
        <v>34233</v>
      </c>
      <c r="G2" s="15"/>
      <c r="H2">
        <v>-3.7901680199999999</v>
      </c>
      <c r="I2" s="158">
        <v>0.05</v>
      </c>
      <c r="J2">
        <v>-2.87263051</v>
      </c>
      <c r="K2" s="158">
        <v>0.05</v>
      </c>
      <c r="O2" s="155">
        <f t="shared" si="0"/>
        <v>0</v>
      </c>
      <c r="Q2">
        <v>-3.5</v>
      </c>
    </row>
    <row r="3" spans="1:17">
      <c r="A3" t="s">
        <v>211</v>
      </c>
      <c r="B3" s="15">
        <v>0.33</v>
      </c>
      <c r="C3" s="15">
        <f t="shared" si="1"/>
        <v>3.3000000000000003</v>
      </c>
      <c r="F3" s="157">
        <f>-136.15*C3+34233</f>
        <v>33783.705000000002</v>
      </c>
      <c r="G3" s="15"/>
      <c r="H3">
        <v>-3.5367119499999999</v>
      </c>
      <c r="I3" s="158">
        <v>0.05</v>
      </c>
      <c r="J3">
        <v>-2.7724737099999999</v>
      </c>
      <c r="K3" s="158">
        <v>0.05</v>
      </c>
      <c r="O3" s="155">
        <f t="shared" si="0"/>
        <v>3.3000000000000003</v>
      </c>
    </row>
    <row r="4" spans="1:17">
      <c r="A4" t="s">
        <v>212</v>
      </c>
      <c r="B4" s="15">
        <v>0.66</v>
      </c>
      <c r="C4" s="15">
        <f t="shared" si="1"/>
        <v>6.6000000000000005</v>
      </c>
      <c r="F4" s="157">
        <f>-136.15*C4+34233</f>
        <v>33334.410000000003</v>
      </c>
      <c r="G4" s="15"/>
      <c r="H4">
        <v>-3.3586227000000002</v>
      </c>
      <c r="I4" s="158">
        <v>0.05</v>
      </c>
      <c r="J4">
        <v>-1.4885340899999999</v>
      </c>
      <c r="K4" s="158">
        <v>0.05</v>
      </c>
      <c r="O4" s="155">
        <f t="shared" si="0"/>
        <v>6.6000000000000005</v>
      </c>
    </row>
    <row r="5" spans="1:17" s="155" customFormat="1">
      <c r="A5" s="147" t="s">
        <v>213</v>
      </c>
      <c r="B5" s="147">
        <f>B2+1</f>
        <v>1</v>
      </c>
      <c r="C5" s="147">
        <f t="shared" si="1"/>
        <v>10</v>
      </c>
      <c r="D5" s="147">
        <v>5</v>
      </c>
      <c r="E5" s="149">
        <v>32872</v>
      </c>
      <c r="F5" s="149">
        <v>32872</v>
      </c>
      <c r="G5" s="149">
        <v>625</v>
      </c>
      <c r="H5">
        <v>-3.46887313</v>
      </c>
      <c r="I5" s="158">
        <v>0.05</v>
      </c>
      <c r="J5">
        <v>-2.65555751</v>
      </c>
      <c r="K5" s="158">
        <v>0.05</v>
      </c>
      <c r="L5" s="147">
        <f>C5</f>
        <v>10</v>
      </c>
      <c r="M5" s="147">
        <f>$Q$2</f>
        <v>-3.5</v>
      </c>
      <c r="O5" s="155">
        <f t="shared" si="0"/>
        <v>10</v>
      </c>
    </row>
    <row r="6" spans="1:17">
      <c r="A6" t="s">
        <v>214</v>
      </c>
      <c r="B6" s="15">
        <v>1.33</v>
      </c>
      <c r="C6" s="15">
        <f t="shared" si="1"/>
        <v>13.3</v>
      </c>
      <c r="F6" s="157">
        <f t="shared" ref="F6:F13" si="2">-136.15*C6+34233</f>
        <v>32422.205000000002</v>
      </c>
      <c r="G6" s="15"/>
      <c r="H6">
        <v>-3.1018243299999999</v>
      </c>
      <c r="I6" s="158">
        <v>0.05</v>
      </c>
      <c r="J6">
        <v>-0.75621050000000001</v>
      </c>
      <c r="K6" s="158">
        <v>0.05</v>
      </c>
      <c r="O6" s="155">
        <f t="shared" si="0"/>
        <v>13.3</v>
      </c>
    </row>
    <row r="7" spans="1:17">
      <c r="A7" t="s">
        <v>215</v>
      </c>
      <c r="B7" s="15">
        <v>1.66</v>
      </c>
      <c r="C7" s="15">
        <f t="shared" si="1"/>
        <v>16.599999999999998</v>
      </c>
      <c r="F7" s="157">
        <f t="shared" si="2"/>
        <v>31972.91</v>
      </c>
      <c r="G7" s="15"/>
      <c r="H7">
        <v>-3.2290814499999998</v>
      </c>
      <c r="I7" s="158">
        <v>0.05</v>
      </c>
      <c r="J7">
        <v>-1.8211756299999999</v>
      </c>
      <c r="K7" s="158">
        <v>0.05</v>
      </c>
      <c r="O7" s="155">
        <f t="shared" si="0"/>
        <v>16.599999999999998</v>
      </c>
    </row>
    <row r="8" spans="1:17">
      <c r="A8" t="s">
        <v>216</v>
      </c>
      <c r="B8" s="15">
        <v>2</v>
      </c>
      <c r="C8" s="15">
        <f t="shared" si="1"/>
        <v>20</v>
      </c>
      <c r="F8" s="157">
        <f t="shared" si="2"/>
        <v>31510</v>
      </c>
      <c r="G8" s="15"/>
      <c r="H8">
        <v>-4.4577242200000002</v>
      </c>
      <c r="I8" s="158">
        <v>0.05</v>
      </c>
      <c r="J8">
        <v>-4.6278411500000001</v>
      </c>
      <c r="K8" s="158">
        <v>0.05</v>
      </c>
      <c r="O8" s="155">
        <f t="shared" si="0"/>
        <v>20</v>
      </c>
    </row>
    <row r="9" spans="1:17">
      <c r="A9" t="s">
        <v>217</v>
      </c>
      <c r="B9" s="15">
        <v>2.33</v>
      </c>
      <c r="C9" s="15">
        <f t="shared" si="1"/>
        <v>23.3</v>
      </c>
      <c r="F9" s="157">
        <f t="shared" si="2"/>
        <v>31060.705000000002</v>
      </c>
      <c r="G9" s="15"/>
      <c r="H9">
        <v>-3.7581329299999999</v>
      </c>
      <c r="I9" s="158">
        <v>0.05</v>
      </c>
      <c r="J9">
        <v>-2.67638585</v>
      </c>
      <c r="K9" s="158">
        <v>0.05</v>
      </c>
      <c r="O9" s="155">
        <f t="shared" si="0"/>
        <v>23.3</v>
      </c>
    </row>
    <row r="10" spans="1:17">
      <c r="A10" t="s">
        <v>218</v>
      </c>
      <c r="B10" s="15">
        <v>2.66</v>
      </c>
      <c r="C10" s="15">
        <f t="shared" si="1"/>
        <v>26.6</v>
      </c>
      <c r="F10" s="157">
        <f t="shared" si="2"/>
        <v>30611.41</v>
      </c>
      <c r="G10" s="15"/>
      <c r="H10">
        <v>-3.5427107800000002</v>
      </c>
      <c r="I10" s="158">
        <v>0.05</v>
      </c>
      <c r="J10">
        <v>-1.8405421</v>
      </c>
      <c r="K10" s="158">
        <v>0.05</v>
      </c>
      <c r="O10" s="155">
        <f t="shared" si="0"/>
        <v>26.6</v>
      </c>
    </row>
    <row r="11" spans="1:17">
      <c r="A11" t="s">
        <v>219</v>
      </c>
      <c r="B11" s="15">
        <v>3</v>
      </c>
      <c r="C11" s="15">
        <f t="shared" si="1"/>
        <v>30</v>
      </c>
      <c r="F11" s="157">
        <f t="shared" si="2"/>
        <v>30148.5</v>
      </c>
      <c r="G11" s="15"/>
      <c r="H11">
        <v>-4.1114658400000001</v>
      </c>
      <c r="I11" s="158">
        <v>0.05</v>
      </c>
      <c r="J11">
        <v>-6.1278004900000003</v>
      </c>
      <c r="K11" s="158">
        <v>0.05</v>
      </c>
      <c r="O11" s="155">
        <f t="shared" si="0"/>
        <v>30</v>
      </c>
    </row>
    <row r="12" spans="1:17">
      <c r="A12" t="s">
        <v>220</v>
      </c>
      <c r="B12" s="15">
        <v>3.33</v>
      </c>
      <c r="C12" s="15">
        <f t="shared" si="1"/>
        <v>33.299999999999997</v>
      </c>
      <c r="F12" s="157">
        <f t="shared" si="2"/>
        <v>29699.205000000002</v>
      </c>
      <c r="G12" s="15"/>
      <c r="H12">
        <v>-4.02776098</v>
      </c>
      <c r="I12" s="158">
        <v>0.05</v>
      </c>
      <c r="J12">
        <v>-5.8849466599999998</v>
      </c>
      <c r="K12" s="158">
        <v>0.05</v>
      </c>
      <c r="O12" s="155">
        <f t="shared" si="0"/>
        <v>33.299999999999997</v>
      </c>
    </row>
    <row r="13" spans="1:17">
      <c r="A13" t="s">
        <v>221</v>
      </c>
      <c r="B13" s="15">
        <v>3.66</v>
      </c>
      <c r="C13" s="15">
        <f t="shared" si="1"/>
        <v>36.6</v>
      </c>
      <c r="F13" s="157">
        <f t="shared" si="2"/>
        <v>29249.91</v>
      </c>
      <c r="G13" s="15"/>
      <c r="H13">
        <v>-3.8894754300000001</v>
      </c>
      <c r="I13" s="158">
        <v>0.05</v>
      </c>
      <c r="J13">
        <v>-2.8994530200000002</v>
      </c>
      <c r="K13" s="158">
        <v>0.05</v>
      </c>
      <c r="O13" s="155">
        <f t="shared" si="0"/>
        <v>36.6</v>
      </c>
    </row>
    <row r="14" spans="1:17" s="147" customFormat="1">
      <c r="A14" s="147" t="s">
        <v>222</v>
      </c>
      <c r="C14" s="147">
        <v>37.5</v>
      </c>
      <c r="D14" s="147">
        <v>2.5</v>
      </c>
      <c r="E14" s="149">
        <v>29128</v>
      </c>
      <c r="F14" s="149">
        <v>29128</v>
      </c>
      <c r="G14" s="149">
        <v>1011</v>
      </c>
      <c r="H14" s="151">
        <f>(H13+H15)/2</f>
        <v>-4.0567020649999996</v>
      </c>
      <c r="I14" s="158">
        <v>0.05</v>
      </c>
      <c r="J14" s="151">
        <f>(J13+J15)/2</f>
        <v>-4.7588464950000002</v>
      </c>
      <c r="K14" s="158">
        <v>0.05</v>
      </c>
      <c r="L14" s="147">
        <f>C14</f>
        <v>37.5</v>
      </c>
      <c r="M14" s="147">
        <f>$Q$2</f>
        <v>-3.5</v>
      </c>
      <c r="O14" s="155">
        <f t="shared" si="0"/>
        <v>37.5</v>
      </c>
    </row>
    <row r="15" spans="1:17">
      <c r="A15" t="s">
        <v>223</v>
      </c>
      <c r="B15" s="15">
        <v>4</v>
      </c>
      <c r="C15" s="15">
        <f t="shared" ref="C15:C30" si="3">B15*10</f>
        <v>40</v>
      </c>
      <c r="F15" s="157">
        <f t="shared" ref="F15:F30" si="4">-49.211*C15+30973</f>
        <v>29004.560000000001</v>
      </c>
      <c r="G15" s="15"/>
      <c r="H15">
        <v>-4.2239287000000001</v>
      </c>
      <c r="I15" s="158">
        <v>0.05</v>
      </c>
      <c r="J15">
        <v>-6.6182399700000003</v>
      </c>
      <c r="K15" s="158">
        <v>0.05</v>
      </c>
      <c r="O15" s="155">
        <f t="shared" si="0"/>
        <v>40</v>
      </c>
    </row>
    <row r="16" spans="1:17">
      <c r="A16" t="s">
        <v>224</v>
      </c>
      <c r="B16" s="15">
        <v>4.33</v>
      </c>
      <c r="C16" s="15">
        <f t="shared" si="3"/>
        <v>43.3</v>
      </c>
      <c r="F16" s="157">
        <f t="shared" si="4"/>
        <v>28842.163700000001</v>
      </c>
      <c r="G16" s="15"/>
      <c r="H16">
        <v>-4.1402335700000004</v>
      </c>
      <c r="I16" s="158">
        <v>0.05</v>
      </c>
      <c r="J16">
        <v>-6.2973654000000003</v>
      </c>
      <c r="K16" s="158">
        <v>0.05</v>
      </c>
      <c r="O16" s="155">
        <f t="shared" si="0"/>
        <v>43.3</v>
      </c>
    </row>
    <row r="17" spans="1:15">
      <c r="A17" t="s">
        <v>225</v>
      </c>
      <c r="B17" s="15">
        <v>4.66</v>
      </c>
      <c r="C17" s="15">
        <f t="shared" si="3"/>
        <v>46.6</v>
      </c>
      <c r="F17" s="157">
        <f t="shared" si="4"/>
        <v>28679.767400000001</v>
      </c>
      <c r="G17" s="15"/>
      <c r="H17">
        <v>-3.75367096</v>
      </c>
      <c r="I17" s="158">
        <v>0.05</v>
      </c>
      <c r="J17">
        <v>-4.8764234999999996</v>
      </c>
      <c r="K17" s="158">
        <v>0.05</v>
      </c>
      <c r="O17" s="155">
        <f t="shared" si="0"/>
        <v>46.6</v>
      </c>
    </row>
    <row r="18" spans="1:15">
      <c r="A18" t="s">
        <v>226</v>
      </c>
      <c r="B18" s="15">
        <v>5</v>
      </c>
      <c r="C18" s="15">
        <f t="shared" si="3"/>
        <v>50</v>
      </c>
      <c r="F18" s="157">
        <f t="shared" si="4"/>
        <v>28512.45</v>
      </c>
      <c r="G18" s="15"/>
      <c r="H18">
        <v>-4.0975796100000004</v>
      </c>
      <c r="I18" s="158">
        <v>0.05</v>
      </c>
      <c r="J18">
        <v>-5.9035102699999999</v>
      </c>
      <c r="K18" s="158">
        <v>0.05</v>
      </c>
      <c r="O18" s="155">
        <f t="shared" si="0"/>
        <v>50</v>
      </c>
    </row>
    <row r="19" spans="1:15">
      <c r="A19" t="s">
        <v>227</v>
      </c>
      <c r="B19" s="15">
        <v>5.33</v>
      </c>
      <c r="C19" s="15">
        <f t="shared" si="3"/>
        <v>53.3</v>
      </c>
      <c r="F19" s="157">
        <f t="shared" si="4"/>
        <v>28350.0537</v>
      </c>
      <c r="G19" s="15"/>
      <c r="H19">
        <v>-3.71133969</v>
      </c>
      <c r="I19" s="158">
        <v>0.05</v>
      </c>
      <c r="J19">
        <v>-3.3631155499999998</v>
      </c>
      <c r="K19" s="158">
        <v>0.05</v>
      </c>
      <c r="O19" s="155">
        <f t="shared" si="0"/>
        <v>53.3</v>
      </c>
    </row>
    <row r="20" spans="1:15">
      <c r="A20" t="s">
        <v>228</v>
      </c>
      <c r="B20" s="15">
        <v>5.66</v>
      </c>
      <c r="C20" s="15">
        <f t="shared" si="3"/>
        <v>56.6</v>
      </c>
      <c r="F20" s="157">
        <f t="shared" si="4"/>
        <v>28187.6574</v>
      </c>
      <c r="G20" s="15"/>
      <c r="H20">
        <v>-3.9026452396522457</v>
      </c>
      <c r="I20" s="158">
        <v>0.05</v>
      </c>
      <c r="J20">
        <v>-5.7665329469851585</v>
      </c>
      <c r="K20" s="158">
        <v>0.05</v>
      </c>
      <c r="O20" s="155">
        <f t="shared" si="0"/>
        <v>56.6</v>
      </c>
    </row>
    <row r="21" spans="1:15">
      <c r="A21" t="s">
        <v>229</v>
      </c>
      <c r="B21" s="15">
        <v>6</v>
      </c>
      <c r="C21" s="15">
        <f t="shared" si="3"/>
        <v>60</v>
      </c>
      <c r="F21" s="157">
        <f t="shared" si="4"/>
        <v>28020.34</v>
      </c>
      <c r="G21" s="15"/>
      <c r="H21">
        <v>-3.0746023899999999</v>
      </c>
      <c r="I21" s="158">
        <v>0.05</v>
      </c>
      <c r="J21">
        <v>-5.2208358300000004</v>
      </c>
      <c r="K21" s="158">
        <v>0.05</v>
      </c>
      <c r="O21" s="155">
        <f t="shared" si="0"/>
        <v>60</v>
      </c>
    </row>
    <row r="22" spans="1:15">
      <c r="A22" t="s">
        <v>230</v>
      </c>
      <c r="B22" s="15">
        <v>6.33</v>
      </c>
      <c r="C22" s="15">
        <f t="shared" si="3"/>
        <v>63.3</v>
      </c>
      <c r="F22" s="157">
        <f t="shared" si="4"/>
        <v>27857.9437</v>
      </c>
      <c r="G22" s="15"/>
      <c r="H22">
        <v>-3.8642798699999998</v>
      </c>
      <c r="I22" s="158">
        <v>0.05</v>
      </c>
      <c r="J22">
        <v>-5.6843006000000003</v>
      </c>
      <c r="K22" s="158">
        <v>0.05</v>
      </c>
      <c r="O22" s="155">
        <f t="shared" si="0"/>
        <v>63.3</v>
      </c>
    </row>
    <row r="23" spans="1:15">
      <c r="A23" t="s">
        <v>231</v>
      </c>
      <c r="B23" s="15">
        <v>6.66</v>
      </c>
      <c r="C23" s="15">
        <f t="shared" si="3"/>
        <v>66.599999999999994</v>
      </c>
      <c r="F23" s="157">
        <f t="shared" si="4"/>
        <v>27695.547399999999</v>
      </c>
      <c r="G23" s="15"/>
      <c r="H23">
        <v>-3.6039780399999999</v>
      </c>
      <c r="I23" s="158">
        <v>0.05</v>
      </c>
      <c r="J23">
        <v>-3.4639936800000002</v>
      </c>
      <c r="K23" s="158">
        <v>0.05</v>
      </c>
      <c r="O23" s="155">
        <f t="shared" si="0"/>
        <v>66.599999999999994</v>
      </c>
    </row>
    <row r="24" spans="1:15">
      <c r="A24" t="s">
        <v>232</v>
      </c>
      <c r="B24" s="15">
        <v>7</v>
      </c>
      <c r="C24" s="15">
        <f t="shared" si="3"/>
        <v>70</v>
      </c>
      <c r="F24" s="157">
        <f t="shared" si="4"/>
        <v>27528.23</v>
      </c>
      <c r="G24" s="15"/>
      <c r="H24">
        <v>-3.5317966200000002</v>
      </c>
      <c r="I24" s="158">
        <v>0.05</v>
      </c>
      <c r="J24">
        <v>-4.9293996199999999</v>
      </c>
      <c r="K24" s="158">
        <v>0.05</v>
      </c>
      <c r="O24" s="155">
        <f t="shared" si="0"/>
        <v>70</v>
      </c>
    </row>
    <row r="25" spans="1:15">
      <c r="A25" t="s">
        <v>233</v>
      </c>
      <c r="B25" s="15">
        <v>7.33</v>
      </c>
      <c r="C25" s="15">
        <f t="shared" si="3"/>
        <v>73.3</v>
      </c>
      <c r="F25" s="157">
        <f t="shared" si="4"/>
        <v>27365.833699999999</v>
      </c>
      <c r="G25" s="15"/>
      <c r="H25">
        <v>-3.6971478699999998</v>
      </c>
      <c r="I25" s="158">
        <v>0.05</v>
      </c>
      <c r="J25">
        <v>-1.66202622</v>
      </c>
      <c r="K25" s="158">
        <v>0.05</v>
      </c>
      <c r="O25" s="155">
        <f t="shared" si="0"/>
        <v>73.3</v>
      </c>
    </row>
    <row r="26" spans="1:15">
      <c r="A26" t="s">
        <v>234</v>
      </c>
      <c r="B26" s="15">
        <v>7.66</v>
      </c>
      <c r="C26" s="15">
        <f t="shared" si="3"/>
        <v>76.599999999999994</v>
      </c>
      <c r="F26" s="157">
        <f t="shared" si="4"/>
        <v>27203.437399999999</v>
      </c>
      <c r="G26" s="15"/>
      <c r="H26">
        <v>-3.76409518</v>
      </c>
      <c r="I26" s="158">
        <v>0.05</v>
      </c>
      <c r="J26">
        <v>-1.8344824200000001</v>
      </c>
      <c r="K26" s="158">
        <v>0.05</v>
      </c>
      <c r="O26" s="155">
        <f t="shared" si="0"/>
        <v>76.599999999999994</v>
      </c>
    </row>
    <row r="27" spans="1:15">
      <c r="A27" t="s">
        <v>235</v>
      </c>
      <c r="B27" s="15">
        <v>8</v>
      </c>
      <c r="C27" s="15">
        <f t="shared" si="3"/>
        <v>80</v>
      </c>
      <c r="F27" s="157">
        <f t="shared" si="4"/>
        <v>27036.12</v>
      </c>
      <c r="G27" s="15"/>
      <c r="H27">
        <v>-3.7071312700000001</v>
      </c>
      <c r="I27" s="158">
        <v>0.05</v>
      </c>
      <c r="J27">
        <v>-3.967457</v>
      </c>
      <c r="K27" s="158">
        <v>0.05</v>
      </c>
      <c r="O27" s="155">
        <f t="shared" si="0"/>
        <v>80</v>
      </c>
    </row>
    <row r="28" spans="1:15">
      <c r="A28" t="s">
        <v>236</v>
      </c>
      <c r="B28" s="15">
        <v>8.33</v>
      </c>
      <c r="C28" s="15">
        <f t="shared" si="3"/>
        <v>83.3</v>
      </c>
      <c r="F28" s="157">
        <f t="shared" si="4"/>
        <v>26873.723700000002</v>
      </c>
      <c r="G28" s="15"/>
      <c r="H28">
        <v>-3.4568299100000002</v>
      </c>
      <c r="I28" s="158">
        <v>0.05</v>
      </c>
      <c r="J28">
        <v>-3.3236468700000001</v>
      </c>
      <c r="K28" s="158">
        <v>0.05</v>
      </c>
      <c r="O28" s="155">
        <f t="shared" si="0"/>
        <v>83.3</v>
      </c>
    </row>
    <row r="29" spans="1:15">
      <c r="A29" t="s">
        <v>237</v>
      </c>
      <c r="B29" s="15">
        <v>8.66</v>
      </c>
      <c r="C29" s="15">
        <f t="shared" si="3"/>
        <v>86.6</v>
      </c>
      <c r="F29" s="157">
        <f t="shared" si="4"/>
        <v>26711.327400000002</v>
      </c>
      <c r="G29" s="15"/>
      <c r="H29">
        <v>-3.2394658399999998</v>
      </c>
      <c r="I29" s="158">
        <v>0.05</v>
      </c>
      <c r="J29">
        <v>-2.66928513</v>
      </c>
      <c r="K29" s="158">
        <v>0.05</v>
      </c>
      <c r="O29" s="155">
        <f t="shared" si="0"/>
        <v>86.6</v>
      </c>
    </row>
    <row r="30" spans="1:15">
      <c r="A30" t="s">
        <v>238</v>
      </c>
      <c r="B30" s="15">
        <v>9</v>
      </c>
      <c r="C30" s="15">
        <f t="shared" si="3"/>
        <v>90</v>
      </c>
      <c r="F30" s="157">
        <f t="shared" si="4"/>
        <v>26544.010000000002</v>
      </c>
      <c r="G30" s="15"/>
      <c r="H30">
        <v>-3.49855464</v>
      </c>
      <c r="I30" s="158">
        <v>0.05</v>
      </c>
      <c r="J30">
        <v>-6.2581681500000004</v>
      </c>
      <c r="K30" s="158">
        <v>0.05</v>
      </c>
      <c r="O30" s="155">
        <f t="shared" si="0"/>
        <v>90</v>
      </c>
    </row>
    <row r="31" spans="1:15" s="155" customFormat="1">
      <c r="A31" s="147" t="s">
        <v>239</v>
      </c>
      <c r="B31" s="147"/>
      <c r="C31" s="147">
        <v>92</v>
      </c>
      <c r="D31" s="147">
        <v>5</v>
      </c>
      <c r="E31" s="149">
        <v>26446</v>
      </c>
      <c r="F31" s="149">
        <v>26446</v>
      </c>
      <c r="G31" s="149">
        <v>574</v>
      </c>
      <c r="H31" s="151">
        <f>(H30+H32)/2</f>
        <v>-3.4953205250000003</v>
      </c>
      <c r="I31" s="158">
        <v>0.05</v>
      </c>
      <c r="J31" s="151">
        <f>(J30+J32)/2</f>
        <v>-5.8570834500000002</v>
      </c>
      <c r="K31" s="158">
        <v>0.05</v>
      </c>
      <c r="L31" s="147">
        <f>C31</f>
        <v>92</v>
      </c>
      <c r="M31" s="147">
        <f>$Q$2</f>
        <v>-3.5</v>
      </c>
      <c r="O31" s="155">
        <f t="shared" si="0"/>
        <v>92</v>
      </c>
    </row>
    <row r="32" spans="1:15">
      <c r="A32" t="s">
        <v>240</v>
      </c>
      <c r="B32" s="15">
        <v>9.33</v>
      </c>
      <c r="C32" s="15">
        <f t="shared" ref="C32:C47" si="5">B32*10</f>
        <v>93.3</v>
      </c>
      <c r="F32" s="159">
        <f>-97.576*C32+35423</f>
        <v>26319.159200000002</v>
      </c>
      <c r="G32" s="15"/>
      <c r="H32">
        <v>-3.4920864100000002</v>
      </c>
      <c r="I32" s="158">
        <v>0.05</v>
      </c>
      <c r="J32">
        <v>-5.45599875</v>
      </c>
      <c r="K32" s="158">
        <v>0.05</v>
      </c>
      <c r="O32" s="155">
        <f t="shared" si="0"/>
        <v>93.3</v>
      </c>
    </row>
    <row r="33" spans="1:15">
      <c r="A33" t="s">
        <v>241</v>
      </c>
      <c r="B33" s="15">
        <v>9.66</v>
      </c>
      <c r="C33" s="15">
        <f t="shared" si="5"/>
        <v>96.6</v>
      </c>
      <c r="F33" s="159">
        <f t="shared" ref="F33:F47" si="6">-97.576*C33+35423</f>
        <v>25997.1584</v>
      </c>
      <c r="G33" s="15"/>
      <c r="H33">
        <v>-3.6623870100000002</v>
      </c>
      <c r="I33" s="158">
        <v>0.05</v>
      </c>
      <c r="J33">
        <v>-5.49845878</v>
      </c>
      <c r="K33" s="158">
        <v>0.05</v>
      </c>
      <c r="O33" s="155">
        <f t="shared" si="0"/>
        <v>96.6</v>
      </c>
    </row>
    <row r="34" spans="1:15">
      <c r="A34" t="s">
        <v>242</v>
      </c>
      <c r="B34" s="15">
        <v>10</v>
      </c>
      <c r="C34" s="15">
        <f t="shared" si="5"/>
        <v>100</v>
      </c>
      <c r="F34" s="159">
        <f t="shared" si="6"/>
        <v>25665.4</v>
      </c>
      <c r="G34" s="15"/>
      <c r="H34">
        <v>-3.8105209000000002</v>
      </c>
      <c r="I34" s="158">
        <v>0.05</v>
      </c>
      <c r="J34">
        <v>-4.6065642499999999</v>
      </c>
      <c r="K34" s="158">
        <v>0.05</v>
      </c>
      <c r="O34" s="155">
        <f t="shared" si="0"/>
        <v>100</v>
      </c>
    </row>
    <row r="35" spans="1:15">
      <c r="A35" t="s">
        <v>243</v>
      </c>
      <c r="B35" s="15">
        <v>10.33</v>
      </c>
      <c r="C35" s="15">
        <f t="shared" si="5"/>
        <v>103.3</v>
      </c>
      <c r="F35" s="159">
        <f t="shared" si="6"/>
        <v>25343.3992</v>
      </c>
      <c r="G35" s="15"/>
      <c r="H35">
        <v>-3.5927027699999998</v>
      </c>
      <c r="I35" s="158">
        <v>0.05</v>
      </c>
      <c r="J35">
        <v>-1.8817602600000001</v>
      </c>
      <c r="K35" s="158">
        <v>0.05</v>
      </c>
      <c r="O35" s="155">
        <f t="shared" si="0"/>
        <v>103.3</v>
      </c>
    </row>
    <row r="36" spans="1:15">
      <c r="A36" t="s">
        <v>244</v>
      </c>
      <c r="B36" s="15">
        <v>10.66</v>
      </c>
      <c r="C36" s="15">
        <f t="shared" si="5"/>
        <v>106.6</v>
      </c>
      <c r="F36" s="159">
        <f t="shared" si="6"/>
        <v>25021.398400000002</v>
      </c>
      <c r="G36" s="15"/>
      <c r="H36">
        <v>-3.69157476</v>
      </c>
      <c r="I36" s="158">
        <v>0.05</v>
      </c>
      <c r="J36">
        <v>-3.67520018</v>
      </c>
      <c r="K36" s="158">
        <v>0.05</v>
      </c>
      <c r="O36" s="155">
        <f t="shared" si="0"/>
        <v>106.6</v>
      </c>
    </row>
    <row r="37" spans="1:15">
      <c r="A37" t="s">
        <v>245</v>
      </c>
      <c r="B37" s="15">
        <v>11</v>
      </c>
      <c r="C37" s="15">
        <f t="shared" si="5"/>
        <v>110</v>
      </c>
      <c r="F37" s="159">
        <f t="shared" si="6"/>
        <v>24689.64</v>
      </c>
      <c r="G37" s="15"/>
      <c r="H37">
        <v>-3.9781186100000001</v>
      </c>
      <c r="I37" s="158">
        <v>0.05</v>
      </c>
      <c r="J37">
        <v>-4.8110155099999998</v>
      </c>
      <c r="K37" s="158">
        <v>0.05</v>
      </c>
      <c r="O37" s="155">
        <f t="shared" si="0"/>
        <v>110</v>
      </c>
    </row>
    <row r="38" spans="1:15">
      <c r="A38" t="s">
        <v>246</v>
      </c>
      <c r="B38" s="15">
        <v>11.33</v>
      </c>
      <c r="C38" s="15">
        <f t="shared" si="5"/>
        <v>113.3</v>
      </c>
      <c r="F38" s="159">
        <f t="shared" si="6"/>
        <v>24367.639200000001</v>
      </c>
      <c r="G38" s="15"/>
      <c r="H38">
        <v>-3.8674288437521982</v>
      </c>
      <c r="I38" s="158">
        <v>0.05</v>
      </c>
      <c r="J38">
        <v>-5.1380980599100941</v>
      </c>
      <c r="K38" s="158">
        <v>0.05</v>
      </c>
      <c r="O38" s="155">
        <f t="shared" si="0"/>
        <v>113.3</v>
      </c>
    </row>
    <row r="39" spans="1:15">
      <c r="A39" t="s">
        <v>247</v>
      </c>
      <c r="B39" s="15">
        <v>11.66</v>
      </c>
      <c r="C39" s="15">
        <f t="shared" si="5"/>
        <v>116.6</v>
      </c>
      <c r="F39" s="159">
        <f t="shared" si="6"/>
        <v>24045.638400000003</v>
      </c>
      <c r="G39" s="15"/>
      <c r="H39">
        <v>-3.8492674798582329</v>
      </c>
      <c r="I39" s="158">
        <v>0.05</v>
      </c>
      <c r="J39">
        <v>-5.3560497396520361</v>
      </c>
      <c r="K39" s="158">
        <v>0.05</v>
      </c>
      <c r="O39" s="155">
        <f t="shared" si="0"/>
        <v>116.6</v>
      </c>
    </row>
    <row r="40" spans="1:15">
      <c r="A40" t="s">
        <v>248</v>
      </c>
      <c r="B40" s="15">
        <v>12</v>
      </c>
      <c r="C40" s="15">
        <f t="shared" si="5"/>
        <v>120</v>
      </c>
      <c r="F40" s="159">
        <f t="shared" si="6"/>
        <v>23713.88</v>
      </c>
      <c r="G40" s="15"/>
      <c r="H40">
        <v>-4.0407321300000003</v>
      </c>
      <c r="I40" s="158">
        <v>0.05</v>
      </c>
      <c r="J40">
        <v>-4.1529594699999999</v>
      </c>
      <c r="K40" s="158">
        <v>0.05</v>
      </c>
      <c r="O40" s="155">
        <f t="shared" si="0"/>
        <v>120</v>
      </c>
    </row>
    <row r="41" spans="1:15">
      <c r="A41" t="s">
        <v>249</v>
      </c>
      <c r="B41" s="15">
        <v>12.33</v>
      </c>
      <c r="C41" s="15">
        <f t="shared" si="5"/>
        <v>123.3</v>
      </c>
      <c r="F41" s="159">
        <f t="shared" si="6"/>
        <v>23391.879200000003</v>
      </c>
      <c r="G41" s="15"/>
      <c r="H41">
        <v>-3.7851601419032925</v>
      </c>
      <c r="I41" s="158">
        <v>0.05</v>
      </c>
      <c r="J41">
        <v>-5.2408400556098478</v>
      </c>
      <c r="K41" s="158">
        <v>0.05</v>
      </c>
      <c r="O41" s="155">
        <f t="shared" si="0"/>
        <v>123.3</v>
      </c>
    </row>
    <row r="42" spans="1:15">
      <c r="A42" t="s">
        <v>250</v>
      </c>
      <c r="B42" s="15">
        <v>12.66</v>
      </c>
      <c r="C42" s="15">
        <f t="shared" si="5"/>
        <v>126.6</v>
      </c>
      <c r="F42" s="159">
        <f t="shared" si="6"/>
        <v>23069.878400000001</v>
      </c>
      <c r="G42" s="15"/>
      <c r="H42">
        <v>-3.9102341966189051</v>
      </c>
      <c r="I42" s="158">
        <v>0.05</v>
      </c>
      <c r="J42">
        <v>-5.3650825363855761</v>
      </c>
      <c r="K42" s="158">
        <v>0.05</v>
      </c>
      <c r="O42" s="155">
        <f t="shared" si="0"/>
        <v>126.6</v>
      </c>
    </row>
    <row r="43" spans="1:15">
      <c r="A43" t="s">
        <v>251</v>
      </c>
      <c r="B43" s="15">
        <v>13</v>
      </c>
      <c r="C43" s="15">
        <f t="shared" si="5"/>
        <v>130</v>
      </c>
      <c r="F43" s="159">
        <f t="shared" si="6"/>
        <v>22738.120000000003</v>
      </c>
      <c r="G43" s="15"/>
      <c r="H43">
        <v>-4.1059513799999996</v>
      </c>
      <c r="I43" s="158">
        <v>0.05</v>
      </c>
      <c r="J43">
        <v>-5.7499583200000002</v>
      </c>
      <c r="K43" s="158">
        <v>0.05</v>
      </c>
      <c r="O43" s="155">
        <f t="shared" si="0"/>
        <v>130</v>
      </c>
    </row>
    <row r="44" spans="1:15">
      <c r="A44" t="s">
        <v>252</v>
      </c>
      <c r="B44" s="15">
        <v>13.33</v>
      </c>
      <c r="C44" s="15">
        <f t="shared" si="5"/>
        <v>133.30000000000001</v>
      </c>
      <c r="F44" s="159">
        <f t="shared" si="6"/>
        <v>22416.119200000001</v>
      </c>
      <c r="G44" s="15"/>
      <c r="H44">
        <v>-4.0717324525350218</v>
      </c>
      <c r="I44" s="158">
        <v>0.05</v>
      </c>
      <c r="J44">
        <v>-5.8475186427823695</v>
      </c>
      <c r="K44" s="158">
        <v>0.05</v>
      </c>
      <c r="O44" s="155">
        <f t="shared" si="0"/>
        <v>133.30000000000001</v>
      </c>
    </row>
    <row r="45" spans="1:15" s="160" customFormat="1">
      <c r="A45" s="160" t="s">
        <v>253</v>
      </c>
      <c r="B45" s="161">
        <v>13.45</v>
      </c>
      <c r="C45" s="161">
        <f t="shared" si="5"/>
        <v>134.5</v>
      </c>
      <c r="D45" s="160">
        <v>2</v>
      </c>
      <c r="E45" s="162">
        <v>22299</v>
      </c>
      <c r="F45" s="163">
        <v>22299</v>
      </c>
      <c r="G45" s="161">
        <v>397</v>
      </c>
      <c r="H45" s="164">
        <f>(H44+H46)/2</f>
        <v>-4.0767768471066841</v>
      </c>
      <c r="I45" s="165">
        <v>0.05</v>
      </c>
      <c r="J45" s="164">
        <f>(J44+J46)/2</f>
        <v>-6.2320700341379034</v>
      </c>
      <c r="K45" s="165">
        <v>0.05</v>
      </c>
      <c r="L45" s="147">
        <f>C45</f>
        <v>134.5</v>
      </c>
      <c r="M45" s="147">
        <f>$Q$2</f>
        <v>-3.5</v>
      </c>
      <c r="O45" s="160">
        <f t="shared" si="0"/>
        <v>134.5</v>
      </c>
    </row>
    <row r="46" spans="1:15">
      <c r="A46" t="s">
        <v>254</v>
      </c>
      <c r="B46" s="15">
        <v>13.6</v>
      </c>
      <c r="C46" s="15">
        <f t="shared" si="5"/>
        <v>136</v>
      </c>
      <c r="F46" s="159">
        <f t="shared" si="6"/>
        <v>22152.664000000001</v>
      </c>
      <c r="G46" s="15"/>
      <c r="H46">
        <v>-4.0818212416783455</v>
      </c>
      <c r="I46" s="158">
        <v>0.05</v>
      </c>
      <c r="J46">
        <v>-6.6166214254934363</v>
      </c>
      <c r="K46" s="158">
        <v>0.05</v>
      </c>
      <c r="O46" s="155">
        <f t="shared" si="0"/>
        <v>136</v>
      </c>
    </row>
    <row r="47" spans="1:15">
      <c r="A47" t="s">
        <v>255</v>
      </c>
      <c r="B47" s="15">
        <v>13.65</v>
      </c>
      <c r="C47" s="15">
        <f t="shared" si="5"/>
        <v>136.5</v>
      </c>
      <c r="D47" s="15"/>
      <c r="E47" s="157"/>
      <c r="F47" s="159">
        <f t="shared" si="6"/>
        <v>22103.876</v>
      </c>
      <c r="H47">
        <v>-4.0818212416783455</v>
      </c>
      <c r="I47" s="158">
        <v>0.05</v>
      </c>
      <c r="J47">
        <v>-6.6166214254934363</v>
      </c>
      <c r="K47" s="158">
        <v>0.05</v>
      </c>
      <c r="L47" s="15"/>
      <c r="M47" s="15"/>
      <c r="O47" s="155">
        <f t="shared" si="0"/>
        <v>136.5</v>
      </c>
    </row>
    <row r="48" spans="1:15" s="166" customFormat="1">
      <c r="B48" s="167"/>
      <c r="C48" s="167"/>
      <c r="D48" s="167"/>
      <c r="E48" s="168"/>
      <c r="F48" s="168"/>
      <c r="G48" s="168"/>
      <c r="H48" s="169"/>
      <c r="I48" s="170"/>
      <c r="J48" s="169"/>
      <c r="K48" s="170"/>
      <c r="L48" s="167"/>
      <c r="M48" s="167"/>
      <c r="O48" s="155">
        <f t="shared" si="0"/>
        <v>0</v>
      </c>
    </row>
    <row r="49" spans="1:15">
      <c r="A49" t="s">
        <v>255</v>
      </c>
      <c r="B49" s="15">
        <v>13.65</v>
      </c>
      <c r="C49" s="15">
        <f t="shared" ref="C49:C55" si="7">B49*10</f>
        <v>136.5</v>
      </c>
      <c r="D49" s="15"/>
      <c r="E49" s="157"/>
      <c r="F49" s="171">
        <f>-14.692*C49+17285</f>
        <v>15279.541999999999</v>
      </c>
      <c r="H49" s="172">
        <v>-4.3458833916547501</v>
      </c>
      <c r="I49" s="173">
        <v>0.05</v>
      </c>
      <c r="J49" s="172">
        <v>-5.1418000138166127</v>
      </c>
      <c r="K49" s="158">
        <v>0.05</v>
      </c>
      <c r="L49" s="15"/>
      <c r="M49" s="15"/>
      <c r="O49" s="155">
        <f t="shared" si="0"/>
        <v>136.5</v>
      </c>
    </row>
    <row r="50" spans="1:15">
      <c r="A50" t="s">
        <v>256</v>
      </c>
      <c r="B50" s="15">
        <v>13.8</v>
      </c>
      <c r="C50" s="15">
        <f t="shared" si="7"/>
        <v>138</v>
      </c>
      <c r="F50" s="171">
        <f>-14.692*C50+17285</f>
        <v>15257.504000000001</v>
      </c>
      <c r="G50" s="15"/>
      <c r="H50" s="172">
        <v>-4.3458833916547501</v>
      </c>
      <c r="I50" s="173">
        <v>0.05</v>
      </c>
      <c r="J50" s="172">
        <v>-5.1418000138166127</v>
      </c>
      <c r="K50" s="158">
        <v>0.05</v>
      </c>
      <c r="O50" s="155">
        <f t="shared" si="0"/>
        <v>138</v>
      </c>
    </row>
    <row r="51" spans="1:15" s="160" customFormat="1">
      <c r="A51" s="161" t="s">
        <v>257</v>
      </c>
      <c r="B51" s="161">
        <v>13.95</v>
      </c>
      <c r="C51" s="161">
        <f t="shared" si="7"/>
        <v>139.5</v>
      </c>
      <c r="D51" s="161">
        <v>5</v>
      </c>
      <c r="E51" s="163">
        <v>15235</v>
      </c>
      <c r="F51" s="163">
        <v>15235</v>
      </c>
      <c r="G51" s="161">
        <v>146</v>
      </c>
      <c r="H51" s="174">
        <f>(H50+H52)/2</f>
        <v>-4.5591966608273751</v>
      </c>
      <c r="I51" s="175">
        <v>0.05</v>
      </c>
      <c r="J51" s="174">
        <f>(J50+J52)/2</f>
        <v>-5.6320524469083058</v>
      </c>
      <c r="K51" s="165">
        <v>0.05</v>
      </c>
      <c r="L51" s="161">
        <f>C51</f>
        <v>139.5</v>
      </c>
      <c r="M51" s="147">
        <f>$Q$2</f>
        <v>-3.5</v>
      </c>
      <c r="O51" s="160">
        <f t="shared" si="0"/>
        <v>139.5</v>
      </c>
    </row>
    <row r="52" spans="1:15">
      <c r="A52" t="s">
        <v>258</v>
      </c>
      <c r="B52" s="15">
        <v>14</v>
      </c>
      <c r="C52" s="15">
        <f t="shared" si="7"/>
        <v>140</v>
      </c>
      <c r="F52" s="171">
        <f>-14.692*C52+17285</f>
        <v>15228.119999999999</v>
      </c>
      <c r="G52" s="15"/>
      <c r="H52" s="172">
        <v>-4.77250993</v>
      </c>
      <c r="I52" s="173">
        <v>0.05</v>
      </c>
      <c r="J52" s="172">
        <v>-6.1223048799999997</v>
      </c>
      <c r="K52" s="158">
        <v>0.05</v>
      </c>
      <c r="O52" s="155">
        <f t="shared" si="0"/>
        <v>140</v>
      </c>
    </row>
    <row r="53" spans="1:15">
      <c r="A53" t="s">
        <v>259</v>
      </c>
      <c r="B53" s="15">
        <v>14.33</v>
      </c>
      <c r="C53" s="15">
        <f t="shared" si="7"/>
        <v>143.30000000000001</v>
      </c>
      <c r="F53" s="171">
        <f>-14.692*C53+17285</f>
        <v>15179.636399999999</v>
      </c>
      <c r="G53" s="15"/>
      <c r="H53" s="172">
        <v>-4.8250237427318101</v>
      </c>
      <c r="I53" s="173">
        <v>0.05</v>
      </c>
      <c r="J53" s="172">
        <v>-7.1269172247985617</v>
      </c>
      <c r="K53" s="158">
        <v>0.05</v>
      </c>
      <c r="O53" s="155">
        <f t="shared" si="0"/>
        <v>143.30000000000001</v>
      </c>
    </row>
    <row r="54" spans="1:15">
      <c r="A54" t="s">
        <v>260</v>
      </c>
      <c r="B54" s="15">
        <v>14.66</v>
      </c>
      <c r="C54" s="15">
        <f t="shared" si="7"/>
        <v>146.6</v>
      </c>
      <c r="F54" s="171">
        <f>-14.692*C54+17285</f>
        <v>15131.1528</v>
      </c>
      <c r="G54" s="15"/>
      <c r="H54" s="172">
        <v>-4.7632201346564207</v>
      </c>
      <c r="I54" s="173">
        <v>0.05</v>
      </c>
      <c r="J54" s="172">
        <v>-6.6270871998487104</v>
      </c>
      <c r="K54" s="158">
        <v>0.05</v>
      </c>
      <c r="O54" s="155">
        <f t="shared" si="0"/>
        <v>146.6</v>
      </c>
    </row>
    <row r="55" spans="1:15">
      <c r="A55" t="s">
        <v>261</v>
      </c>
      <c r="B55" s="15">
        <v>15</v>
      </c>
      <c r="C55" s="15">
        <f t="shared" si="7"/>
        <v>150</v>
      </c>
      <c r="F55" s="171">
        <f>-14.692*C55+17285</f>
        <v>15081.2</v>
      </c>
      <c r="G55" s="15"/>
      <c r="H55" s="172">
        <v>-4.8798284499999998</v>
      </c>
      <c r="I55" s="173">
        <v>0.05</v>
      </c>
      <c r="J55" s="172">
        <v>-7.1609450600000004</v>
      </c>
      <c r="K55" s="158">
        <v>0.05</v>
      </c>
      <c r="O55" s="155">
        <f t="shared" si="0"/>
        <v>150</v>
      </c>
    </row>
    <row r="56" spans="1:15" s="155" customFormat="1">
      <c r="A56" s="147" t="s">
        <v>262</v>
      </c>
      <c r="B56" s="147">
        <v>15.25</v>
      </c>
      <c r="C56" s="147">
        <v>152.5</v>
      </c>
      <c r="D56" s="147">
        <v>7.5</v>
      </c>
      <c r="E56" s="149">
        <v>15044</v>
      </c>
      <c r="F56" s="149">
        <v>15044</v>
      </c>
      <c r="G56" s="149">
        <v>254</v>
      </c>
      <c r="H56" s="176">
        <f>(H55+H57)/2</f>
        <v>-4.782818185</v>
      </c>
      <c r="I56" s="173">
        <v>0.05</v>
      </c>
      <c r="J56" s="176">
        <f>(J55+J57)/2</f>
        <v>-7.1039505199999997</v>
      </c>
      <c r="K56" s="158">
        <v>0.05</v>
      </c>
      <c r="L56" s="147">
        <f>C56</f>
        <v>152.5</v>
      </c>
      <c r="M56" s="147">
        <f>$Q$2</f>
        <v>-3.5</v>
      </c>
      <c r="O56" s="155">
        <f t="shared" si="0"/>
        <v>152.5</v>
      </c>
    </row>
    <row r="57" spans="1:15" s="177" customFormat="1">
      <c r="A57" s="177" t="s">
        <v>263</v>
      </c>
      <c r="B57" s="178">
        <v>16</v>
      </c>
      <c r="C57" s="178">
        <f t="shared" ref="C57:C73" si="8">B57*10</f>
        <v>160</v>
      </c>
      <c r="E57" s="179"/>
      <c r="F57" s="171">
        <f>-15.824*C57+17457</f>
        <v>14925.16</v>
      </c>
      <c r="G57" s="178"/>
      <c r="H57" s="180">
        <v>-4.6858079200000002</v>
      </c>
      <c r="I57" s="173">
        <v>0.05</v>
      </c>
      <c r="J57" s="180">
        <v>-7.0469559799999999</v>
      </c>
      <c r="K57" s="158">
        <v>0.05</v>
      </c>
      <c r="O57" s="155">
        <f t="shared" si="0"/>
        <v>160</v>
      </c>
    </row>
    <row r="58" spans="1:15" s="177" customFormat="1">
      <c r="A58" s="177" t="s">
        <v>264</v>
      </c>
      <c r="B58" s="178">
        <v>16.66</v>
      </c>
      <c r="C58" s="178">
        <f t="shared" si="8"/>
        <v>166.6</v>
      </c>
      <c r="E58" s="179"/>
      <c r="F58" s="171">
        <f>-15.824*C58+17457</f>
        <v>14820.721600000001</v>
      </c>
      <c r="G58" s="178"/>
      <c r="H58" s="180">
        <v>-4.9360035170266681</v>
      </c>
      <c r="I58" s="173">
        <v>0.05</v>
      </c>
      <c r="J58" s="180">
        <v>-6.9677832821082939</v>
      </c>
      <c r="K58" s="158">
        <v>0.05</v>
      </c>
      <c r="O58" s="155">
        <f t="shared" si="0"/>
        <v>166.6</v>
      </c>
    </row>
    <row r="59" spans="1:15" s="181" customFormat="1">
      <c r="A59" s="161" t="s">
        <v>265</v>
      </c>
      <c r="B59" s="181">
        <v>16.95</v>
      </c>
      <c r="C59" s="181">
        <f t="shared" si="8"/>
        <v>169.5</v>
      </c>
      <c r="D59" s="181">
        <v>5</v>
      </c>
      <c r="E59" s="182">
        <v>14775</v>
      </c>
      <c r="F59" s="182">
        <v>14775</v>
      </c>
      <c r="G59" s="181">
        <v>146</v>
      </c>
      <c r="H59" s="174">
        <f>(H58+H60)/2</f>
        <v>-5.0445251335133339</v>
      </c>
      <c r="I59" s="175">
        <v>0.05</v>
      </c>
      <c r="J59" s="174">
        <f>(J58+J60)/2</f>
        <v>-7.0790257210541467</v>
      </c>
      <c r="K59" s="165">
        <v>0.05</v>
      </c>
      <c r="L59" s="161">
        <f>C59</f>
        <v>169.5</v>
      </c>
      <c r="M59" s="147">
        <f>$Q$2</f>
        <v>-3.5</v>
      </c>
      <c r="O59" s="161"/>
    </row>
    <row r="60" spans="1:15" s="177" customFormat="1">
      <c r="A60" s="177" t="s">
        <v>266</v>
      </c>
      <c r="B60" s="178">
        <v>17</v>
      </c>
      <c r="C60" s="178">
        <f t="shared" si="8"/>
        <v>170</v>
      </c>
      <c r="E60" s="179"/>
      <c r="F60" s="171">
        <f>-4*C60+15453</f>
        <v>14773</v>
      </c>
      <c r="G60" s="178"/>
      <c r="H60" s="180">
        <v>-5.1530467499999997</v>
      </c>
      <c r="I60" s="173">
        <v>0.05</v>
      </c>
      <c r="J60" s="180">
        <v>-7.1902681599999996</v>
      </c>
      <c r="K60" s="158">
        <v>0.05</v>
      </c>
      <c r="O60" s="155">
        <f t="shared" ref="O60:O123" si="9">C60</f>
        <v>170</v>
      </c>
    </row>
    <row r="61" spans="1:15" s="177" customFormat="1">
      <c r="A61" s="177" t="s">
        <v>267</v>
      </c>
      <c r="B61" s="178">
        <v>17.329999999999998</v>
      </c>
      <c r="C61" s="178">
        <f t="shared" si="8"/>
        <v>173.29999999999998</v>
      </c>
      <c r="E61" s="179"/>
      <c r="F61" s="171">
        <f t="shared" ref="F61:F73" si="10">-4*C61+15453</f>
        <v>14759.8</v>
      </c>
      <c r="G61" s="178"/>
      <c r="H61" s="180">
        <v>-5.4289469672339239</v>
      </c>
      <c r="I61" s="173">
        <v>0.05</v>
      </c>
      <c r="J61" s="180">
        <v>-7.0363163160549869</v>
      </c>
      <c r="K61" s="158">
        <v>0.05</v>
      </c>
      <c r="O61" s="155">
        <f t="shared" si="9"/>
        <v>173.29999999999998</v>
      </c>
    </row>
    <row r="62" spans="1:15" s="177" customFormat="1">
      <c r="A62" s="177" t="s">
        <v>268</v>
      </c>
      <c r="B62" s="178">
        <v>17.66</v>
      </c>
      <c r="C62" s="178">
        <f t="shared" si="8"/>
        <v>176.6</v>
      </c>
      <c r="E62" s="179"/>
      <c r="F62" s="171">
        <f t="shared" si="10"/>
        <v>14746.6</v>
      </c>
      <c r="G62" s="178"/>
      <c r="H62" s="180">
        <v>-5.7902178909876758</v>
      </c>
      <c r="I62" s="173">
        <v>0.05</v>
      </c>
      <c r="J62" s="180">
        <v>-6.9221483804854627</v>
      </c>
      <c r="K62" s="158">
        <v>0.05</v>
      </c>
      <c r="O62" s="155">
        <f t="shared" si="9"/>
        <v>176.6</v>
      </c>
    </row>
    <row r="63" spans="1:15" s="177" customFormat="1">
      <c r="A63" s="177" t="s">
        <v>269</v>
      </c>
      <c r="B63" s="178">
        <v>18</v>
      </c>
      <c r="C63" s="178">
        <f t="shared" si="8"/>
        <v>180</v>
      </c>
      <c r="E63" s="179"/>
      <c r="F63" s="171">
        <f t="shared" si="10"/>
        <v>14733</v>
      </c>
      <c r="G63" s="178"/>
      <c r="H63" s="180">
        <v>-5.5378255999999997</v>
      </c>
      <c r="I63" s="173">
        <v>0.05</v>
      </c>
      <c r="J63" s="180">
        <v>-6.7720522299999999</v>
      </c>
      <c r="K63" s="158">
        <v>0.05</v>
      </c>
      <c r="O63" s="155">
        <f t="shared" si="9"/>
        <v>180</v>
      </c>
    </row>
    <row r="64" spans="1:15" s="177" customFormat="1">
      <c r="A64" s="177" t="s">
        <v>270</v>
      </c>
      <c r="B64" s="178">
        <v>18.329999999999998</v>
      </c>
      <c r="C64" s="178">
        <f t="shared" si="8"/>
        <v>183.29999999999998</v>
      </c>
      <c r="E64" s="179"/>
      <c r="F64" s="171">
        <f t="shared" si="10"/>
        <v>14719.8</v>
      </c>
      <c r="G64" s="178"/>
      <c r="H64" s="180">
        <v>-5.7596262687742454</v>
      </c>
      <c r="I64" s="173">
        <v>0.05</v>
      </c>
      <c r="J64" s="180">
        <v>-6.940980592303406</v>
      </c>
      <c r="K64" s="158">
        <v>0.05</v>
      </c>
      <c r="O64" s="155">
        <f t="shared" si="9"/>
        <v>183.29999999999998</v>
      </c>
    </row>
    <row r="65" spans="1:15" s="177" customFormat="1">
      <c r="A65" s="177" t="s">
        <v>271</v>
      </c>
      <c r="B65" s="178">
        <v>18.66</v>
      </c>
      <c r="C65" s="178">
        <f t="shared" si="8"/>
        <v>186.6</v>
      </c>
      <c r="E65" s="179"/>
      <c r="F65" s="171">
        <f t="shared" si="10"/>
        <v>14706.6</v>
      </c>
      <c r="G65" s="178"/>
      <c r="H65" s="180">
        <v>-5.7545534381952255</v>
      </c>
      <c r="I65" s="173">
        <v>0.05</v>
      </c>
      <c r="J65" s="180">
        <v>-7.3049139888959376</v>
      </c>
      <c r="K65" s="158">
        <v>0.05</v>
      </c>
      <c r="O65" s="155">
        <f t="shared" si="9"/>
        <v>186.6</v>
      </c>
    </row>
    <row r="66" spans="1:15" s="177" customFormat="1">
      <c r="A66" s="177" t="s">
        <v>272</v>
      </c>
      <c r="B66" s="178">
        <v>19</v>
      </c>
      <c r="C66" s="178">
        <f t="shared" si="8"/>
        <v>190</v>
      </c>
      <c r="E66" s="179"/>
      <c r="F66" s="171">
        <f t="shared" si="10"/>
        <v>14693</v>
      </c>
      <c r="G66" s="178"/>
      <c r="H66" s="180">
        <v>-5.9966890599999996</v>
      </c>
      <c r="I66" s="173">
        <v>0.05</v>
      </c>
      <c r="J66" s="180">
        <v>-7.3361384100000002</v>
      </c>
      <c r="K66" s="158">
        <v>0.05</v>
      </c>
      <c r="O66" s="155">
        <f t="shared" si="9"/>
        <v>190</v>
      </c>
    </row>
    <row r="67" spans="1:15" s="177" customFormat="1">
      <c r="A67" s="177" t="s">
        <v>273</v>
      </c>
      <c r="B67" s="178">
        <v>19.329999999999998</v>
      </c>
      <c r="C67" s="178">
        <f t="shared" si="8"/>
        <v>193.29999999999998</v>
      </c>
      <c r="E67" s="179"/>
      <c r="F67" s="171">
        <f t="shared" si="10"/>
        <v>14679.8</v>
      </c>
      <c r="G67" s="178"/>
      <c r="H67" s="180">
        <v>-5.738621629163541</v>
      </c>
      <c r="I67" s="173">
        <v>0.05</v>
      </c>
      <c r="J67" s="180">
        <v>-6.9821832814075604</v>
      </c>
      <c r="K67" s="158">
        <v>0.05</v>
      </c>
      <c r="O67" s="155">
        <f t="shared" si="9"/>
        <v>193.29999999999998</v>
      </c>
    </row>
    <row r="68" spans="1:15" s="177" customFormat="1">
      <c r="A68" s="177" t="s">
        <v>274</v>
      </c>
      <c r="B68" s="178">
        <v>19.66</v>
      </c>
      <c r="C68" s="178">
        <f t="shared" si="8"/>
        <v>196.6</v>
      </c>
      <c r="E68" s="179"/>
      <c r="F68" s="171">
        <f t="shared" si="10"/>
        <v>14666.6</v>
      </c>
      <c r="G68" s="178"/>
      <c r="H68" s="180">
        <v>-5.7877184692483734</v>
      </c>
      <c r="I68" s="173">
        <v>0.05</v>
      </c>
      <c r="J68" s="180">
        <v>-7.2790648403433291</v>
      </c>
      <c r="K68" s="158">
        <v>0.05</v>
      </c>
      <c r="O68" s="155">
        <f t="shared" si="9"/>
        <v>196.6</v>
      </c>
    </row>
    <row r="69" spans="1:15" s="177" customFormat="1">
      <c r="A69" s="177" t="s">
        <v>275</v>
      </c>
      <c r="B69" s="178">
        <v>20</v>
      </c>
      <c r="C69" s="178">
        <f t="shared" si="8"/>
        <v>200</v>
      </c>
      <c r="E69" s="179"/>
      <c r="F69" s="171">
        <f t="shared" si="10"/>
        <v>14653</v>
      </c>
      <c r="G69" s="178"/>
      <c r="H69" s="180">
        <v>-5.6399898300000002</v>
      </c>
      <c r="I69" s="173">
        <v>0.05</v>
      </c>
      <c r="J69" s="180">
        <v>-7.32164255</v>
      </c>
      <c r="K69" s="158">
        <v>0.05</v>
      </c>
      <c r="O69" s="155">
        <f t="shared" si="9"/>
        <v>200</v>
      </c>
    </row>
    <row r="70" spans="1:15" s="177" customFormat="1">
      <c r="A70" s="177" t="s">
        <v>276</v>
      </c>
      <c r="B70" s="178">
        <v>20.329999999999998</v>
      </c>
      <c r="C70" s="178">
        <f t="shared" si="8"/>
        <v>203.29999999999998</v>
      </c>
      <c r="E70" s="179"/>
      <c r="F70" s="171">
        <f t="shared" si="10"/>
        <v>14639.8</v>
      </c>
      <c r="G70" s="178"/>
      <c r="H70" s="180">
        <v>-5.7780805224508391</v>
      </c>
      <c r="I70" s="173">
        <v>0.05</v>
      </c>
      <c r="J70" s="180">
        <v>-7.2148350827872054</v>
      </c>
      <c r="K70" s="158">
        <v>0.05</v>
      </c>
      <c r="O70" s="155">
        <f t="shared" si="9"/>
        <v>203.29999999999998</v>
      </c>
    </row>
    <row r="71" spans="1:15" s="177" customFormat="1">
      <c r="A71" s="177" t="s">
        <v>277</v>
      </c>
      <c r="B71" s="178">
        <v>20.66</v>
      </c>
      <c r="C71" s="178">
        <f t="shared" si="8"/>
        <v>206.6</v>
      </c>
      <c r="E71" s="179"/>
      <c r="F71" s="171">
        <f t="shared" si="10"/>
        <v>14626.6</v>
      </c>
      <c r="G71" s="178"/>
      <c r="H71" s="180">
        <v>-6.0434278466136675</v>
      </c>
      <c r="I71" s="173">
        <v>0.05</v>
      </c>
      <c r="J71" s="180">
        <v>-7.3940851362589859</v>
      </c>
      <c r="K71" s="158">
        <v>0.05</v>
      </c>
      <c r="O71" s="155">
        <f t="shared" si="9"/>
        <v>206.6</v>
      </c>
    </row>
    <row r="72" spans="1:15" s="177" customFormat="1">
      <c r="A72" s="177" t="s">
        <v>278</v>
      </c>
      <c r="B72" s="178">
        <v>21</v>
      </c>
      <c r="C72" s="178">
        <f t="shared" si="8"/>
        <v>210</v>
      </c>
      <c r="E72" s="179"/>
      <c r="F72" s="171">
        <f t="shared" si="10"/>
        <v>14613</v>
      </c>
      <c r="G72" s="178"/>
      <c r="H72" s="180">
        <v>-6.0256901699999998</v>
      </c>
      <c r="I72" s="173">
        <v>0.05</v>
      </c>
      <c r="J72" s="180">
        <v>-6.8850379300000002</v>
      </c>
      <c r="K72" s="158">
        <v>0.05</v>
      </c>
      <c r="O72" s="155">
        <f t="shared" si="9"/>
        <v>210</v>
      </c>
    </row>
    <row r="73" spans="1:15" s="177" customFormat="1">
      <c r="A73" s="177" t="s">
        <v>279</v>
      </c>
      <c r="B73" s="178">
        <v>21.33</v>
      </c>
      <c r="C73" s="178">
        <f t="shared" si="8"/>
        <v>213.29999999999998</v>
      </c>
      <c r="E73" s="179"/>
      <c r="F73" s="171">
        <f t="shared" si="10"/>
        <v>14599.8</v>
      </c>
      <c r="G73" s="178"/>
      <c r="H73" s="180">
        <v>-6.005981809999537</v>
      </c>
      <c r="I73" s="173">
        <v>0.05</v>
      </c>
      <c r="J73" s="180">
        <v>-7.0375994604433778</v>
      </c>
      <c r="K73" s="158">
        <v>0.05</v>
      </c>
      <c r="O73" s="155">
        <f t="shared" si="9"/>
        <v>213.29999999999998</v>
      </c>
    </row>
    <row r="74" spans="1:15" s="155" customFormat="1">
      <c r="A74" s="147" t="s">
        <v>280</v>
      </c>
      <c r="B74" s="147">
        <v>21.55</v>
      </c>
      <c r="C74" s="147">
        <v>215.5</v>
      </c>
      <c r="D74" s="147">
        <v>7.5</v>
      </c>
      <c r="E74" s="149">
        <f>F74</f>
        <v>14591</v>
      </c>
      <c r="F74" s="149">
        <v>14591</v>
      </c>
      <c r="G74" s="149">
        <v>458</v>
      </c>
      <c r="H74" s="151">
        <f>(H73+H75)/2</f>
        <v>-5.9707704274071913</v>
      </c>
      <c r="I74" s="158">
        <v>0.05</v>
      </c>
      <c r="J74" s="151">
        <f>(J73+J75)/2</f>
        <v>-7.0676092991247543</v>
      </c>
      <c r="K74" s="158">
        <v>0.05</v>
      </c>
      <c r="L74" s="147">
        <f>C74</f>
        <v>215.5</v>
      </c>
      <c r="M74" s="147">
        <f>$Q$2</f>
        <v>-3.5</v>
      </c>
      <c r="O74" s="155">
        <f t="shared" si="9"/>
        <v>215.5</v>
      </c>
    </row>
    <row r="75" spans="1:15" s="177" customFormat="1">
      <c r="A75" s="177" t="s">
        <v>281</v>
      </c>
      <c r="B75" s="178">
        <v>21.66</v>
      </c>
      <c r="C75" s="178">
        <f t="shared" ref="C75:C123" si="11">B75*10</f>
        <v>216.6</v>
      </c>
      <c r="E75" s="179"/>
      <c r="F75" s="171">
        <f>-0.5321*C75+14706</f>
        <v>14590.747139999999</v>
      </c>
      <c r="G75" s="178"/>
      <c r="H75" s="177">
        <v>-5.9355590448148456</v>
      </c>
      <c r="I75" s="158">
        <v>0.05</v>
      </c>
      <c r="J75" s="177">
        <v>-7.0976191378061309</v>
      </c>
      <c r="K75" s="158">
        <v>0.05</v>
      </c>
      <c r="O75" s="155">
        <f t="shared" si="9"/>
        <v>216.6</v>
      </c>
    </row>
    <row r="76" spans="1:15" s="177" customFormat="1">
      <c r="A76" s="177" t="s">
        <v>282</v>
      </c>
      <c r="B76" s="178">
        <v>22</v>
      </c>
      <c r="C76" s="178">
        <f t="shared" si="11"/>
        <v>220</v>
      </c>
      <c r="E76" s="179"/>
      <c r="F76" s="171">
        <f t="shared" ref="F76:F90" si="12">-0.5321*C76+14706</f>
        <v>14588.938</v>
      </c>
      <c r="G76" s="178"/>
      <c r="H76" s="177">
        <v>-5.7901041199999996</v>
      </c>
      <c r="I76" s="158">
        <v>0.05</v>
      </c>
      <c r="J76" s="177">
        <v>-7.1114308900000003</v>
      </c>
      <c r="K76" s="158">
        <v>0.05</v>
      </c>
      <c r="O76" s="155">
        <f t="shared" si="9"/>
        <v>220</v>
      </c>
    </row>
    <row r="77" spans="1:15" s="177" customFormat="1">
      <c r="A77" s="177" t="s">
        <v>283</v>
      </c>
      <c r="B77" s="178">
        <v>22.33</v>
      </c>
      <c r="C77" s="178">
        <f t="shared" si="11"/>
        <v>223.29999999999998</v>
      </c>
      <c r="E77" s="179"/>
      <c r="F77" s="171">
        <f t="shared" si="12"/>
        <v>14587.182070000001</v>
      </c>
      <c r="G77" s="178"/>
      <c r="H77" s="177">
        <v>-6.0503714298760247</v>
      </c>
      <c r="I77" s="158">
        <v>0.05</v>
      </c>
      <c r="J77" s="177">
        <v>-7.0446267284985957</v>
      </c>
      <c r="K77" s="158">
        <v>0.05</v>
      </c>
      <c r="O77" s="155">
        <f t="shared" si="9"/>
        <v>223.29999999999998</v>
      </c>
    </row>
    <row r="78" spans="1:15" s="177" customFormat="1">
      <c r="A78" s="177" t="s">
        <v>284</v>
      </c>
      <c r="B78" s="178">
        <v>22.66</v>
      </c>
      <c r="C78" s="178">
        <f t="shared" si="11"/>
        <v>226.6</v>
      </c>
      <c r="E78" s="179"/>
      <c r="F78" s="171">
        <f t="shared" si="12"/>
        <v>14585.42614</v>
      </c>
      <c r="G78" s="178"/>
      <c r="H78" s="177">
        <v>-6.0236340096709196</v>
      </c>
      <c r="I78" s="158">
        <v>0.05</v>
      </c>
      <c r="J78" s="177">
        <v>-7.0128609575686021</v>
      </c>
      <c r="K78" s="158">
        <v>0.05</v>
      </c>
      <c r="O78" s="155">
        <f t="shared" si="9"/>
        <v>226.6</v>
      </c>
    </row>
    <row r="79" spans="1:15" s="177" customFormat="1">
      <c r="A79" s="177" t="s">
        <v>285</v>
      </c>
      <c r="B79" s="178">
        <v>23</v>
      </c>
      <c r="C79" s="178">
        <f t="shared" si="11"/>
        <v>230</v>
      </c>
      <c r="E79" s="179"/>
      <c r="F79" s="171">
        <f t="shared" si="12"/>
        <v>14583.617</v>
      </c>
      <c r="G79" s="178"/>
      <c r="H79" s="177">
        <v>-5.7488867299999997</v>
      </c>
      <c r="I79" s="158">
        <v>0.05</v>
      </c>
      <c r="J79" s="177">
        <v>-7.08325358</v>
      </c>
      <c r="K79" s="158">
        <v>0.05</v>
      </c>
      <c r="O79" s="155">
        <f t="shared" si="9"/>
        <v>230</v>
      </c>
    </row>
    <row r="80" spans="1:15" s="177" customFormat="1">
      <c r="A80" s="177" t="s">
        <v>286</v>
      </c>
      <c r="B80" s="178">
        <v>23.33</v>
      </c>
      <c r="C80" s="178">
        <f t="shared" si="11"/>
        <v>233.29999999999998</v>
      </c>
      <c r="E80" s="179"/>
      <c r="F80" s="171">
        <f t="shared" si="12"/>
        <v>14581.861070000001</v>
      </c>
      <c r="G80" s="178"/>
      <c r="H80" s="177">
        <v>-6.0174797236851765</v>
      </c>
      <c r="I80" s="158">
        <v>0.05</v>
      </c>
      <c r="J80" s="177">
        <v>-6.5808432502336442</v>
      </c>
      <c r="K80" s="158">
        <v>0.05</v>
      </c>
      <c r="O80" s="155">
        <f t="shared" si="9"/>
        <v>233.29999999999998</v>
      </c>
    </row>
    <row r="81" spans="1:15" s="177" customFormat="1">
      <c r="A81" s="177" t="s">
        <v>287</v>
      </c>
      <c r="B81" s="178">
        <v>23.66</v>
      </c>
      <c r="C81" s="178">
        <f t="shared" si="11"/>
        <v>236.6</v>
      </c>
      <c r="E81" s="179"/>
      <c r="F81" s="171">
        <f t="shared" si="12"/>
        <v>14580.10514</v>
      </c>
      <c r="G81" s="178"/>
      <c r="H81" s="177">
        <v>-5.8574744288831972</v>
      </c>
      <c r="I81" s="158">
        <v>0.05</v>
      </c>
      <c r="J81" s="177">
        <v>-6.6236449969494045</v>
      </c>
      <c r="K81" s="158">
        <v>0.05</v>
      </c>
      <c r="O81" s="155">
        <f t="shared" si="9"/>
        <v>236.6</v>
      </c>
    </row>
    <row r="82" spans="1:15" s="177" customFormat="1">
      <c r="A82" s="177" t="s">
        <v>288</v>
      </c>
      <c r="B82" s="178">
        <v>24</v>
      </c>
      <c r="C82" s="178">
        <f t="shared" si="11"/>
        <v>240</v>
      </c>
      <c r="E82" s="179"/>
      <c r="F82" s="171">
        <f t="shared" si="12"/>
        <v>14578.296</v>
      </c>
      <c r="G82" s="178"/>
      <c r="H82" s="177">
        <v>-6.0689383699999997</v>
      </c>
      <c r="I82" s="158">
        <v>0.05</v>
      </c>
      <c r="J82" s="177">
        <v>-7.5531788999999998</v>
      </c>
      <c r="K82" s="158">
        <v>0.05</v>
      </c>
      <c r="O82" s="155">
        <f t="shared" si="9"/>
        <v>240</v>
      </c>
    </row>
    <row r="83" spans="1:15" s="177" customFormat="1">
      <c r="A83" s="177" t="s">
        <v>289</v>
      </c>
      <c r="B83" s="178">
        <v>24.33</v>
      </c>
      <c r="C83" s="178">
        <f t="shared" si="11"/>
        <v>243.29999999999998</v>
      </c>
      <c r="E83" s="179"/>
      <c r="F83" s="171">
        <f t="shared" si="12"/>
        <v>14576.540069999999</v>
      </c>
      <c r="G83" s="178"/>
      <c r="H83" s="177">
        <v>-6.0327302811657191</v>
      </c>
      <c r="I83" s="158">
        <v>0.05</v>
      </c>
      <c r="J83" s="177">
        <v>-7.0842533386704885</v>
      </c>
      <c r="K83" s="158">
        <v>0.05</v>
      </c>
      <c r="O83" s="155">
        <f t="shared" si="9"/>
        <v>243.29999999999998</v>
      </c>
    </row>
    <row r="84" spans="1:15" s="177" customFormat="1">
      <c r="A84" s="177" t="s">
        <v>290</v>
      </c>
      <c r="B84" s="178">
        <v>24.66</v>
      </c>
      <c r="C84" s="178">
        <f t="shared" si="11"/>
        <v>246.6</v>
      </c>
      <c r="E84" s="179"/>
      <c r="F84" s="171">
        <f t="shared" si="12"/>
        <v>14574.78414</v>
      </c>
      <c r="G84" s="178"/>
      <c r="H84" s="177">
        <v>-5.4235821588016115</v>
      </c>
      <c r="I84" s="158">
        <v>0.05</v>
      </c>
      <c r="J84" s="177">
        <v>-6.173159536117879</v>
      </c>
      <c r="K84" s="158">
        <v>0.05</v>
      </c>
      <c r="O84" s="155">
        <f t="shared" si="9"/>
        <v>246.6</v>
      </c>
    </row>
    <row r="85" spans="1:15" s="177" customFormat="1">
      <c r="A85" s="177" t="s">
        <v>291</v>
      </c>
      <c r="B85" s="178">
        <v>25</v>
      </c>
      <c r="C85" s="178">
        <f t="shared" si="11"/>
        <v>250</v>
      </c>
      <c r="E85" s="179"/>
      <c r="F85" s="171">
        <f t="shared" si="12"/>
        <v>14572.975</v>
      </c>
      <c r="G85" s="178"/>
      <c r="H85" s="177">
        <v>-5.6332380500000001</v>
      </c>
      <c r="I85" s="158">
        <v>0.05</v>
      </c>
      <c r="J85" s="177">
        <v>-6.2620111400000003</v>
      </c>
      <c r="K85" s="158">
        <v>0.05</v>
      </c>
      <c r="O85" s="155">
        <f t="shared" si="9"/>
        <v>250</v>
      </c>
    </row>
    <row r="86" spans="1:15" s="177" customFormat="1">
      <c r="A86" s="177" t="s">
        <v>292</v>
      </c>
      <c r="B86" s="178">
        <v>25.33</v>
      </c>
      <c r="C86" s="178">
        <f t="shared" si="11"/>
        <v>253.29999999999998</v>
      </c>
      <c r="E86" s="179"/>
      <c r="F86" s="171">
        <f t="shared" si="12"/>
        <v>14571.219069999999</v>
      </c>
      <c r="G86" s="178"/>
      <c r="H86" s="177">
        <v>-5.9830400750911599</v>
      </c>
      <c r="I86" s="158">
        <v>0.05</v>
      </c>
      <c r="J86" s="177">
        <v>-6.4570518344554406</v>
      </c>
      <c r="K86" s="158">
        <v>0.05</v>
      </c>
      <c r="O86" s="155">
        <f t="shared" si="9"/>
        <v>253.29999999999998</v>
      </c>
    </row>
    <row r="87" spans="1:15" s="177" customFormat="1">
      <c r="A87" s="177" t="s">
        <v>293</v>
      </c>
      <c r="B87" s="178">
        <v>25.66</v>
      </c>
      <c r="C87" s="178">
        <f t="shared" si="11"/>
        <v>256.60000000000002</v>
      </c>
      <c r="E87" s="179"/>
      <c r="F87" s="171">
        <f t="shared" si="12"/>
        <v>14569.46314</v>
      </c>
      <c r="G87" s="178"/>
      <c r="H87" s="177">
        <v>-5.799981951590313</v>
      </c>
      <c r="I87" s="158">
        <v>0.05</v>
      </c>
      <c r="J87" s="177">
        <v>-6.2135220183597673</v>
      </c>
      <c r="K87" s="158">
        <v>0.05</v>
      </c>
      <c r="O87" s="155">
        <f t="shared" si="9"/>
        <v>256.60000000000002</v>
      </c>
    </row>
    <row r="88" spans="1:15" s="177" customFormat="1">
      <c r="A88" s="177" t="s">
        <v>294</v>
      </c>
      <c r="B88" s="178">
        <v>26</v>
      </c>
      <c r="C88" s="178">
        <f t="shared" si="11"/>
        <v>260</v>
      </c>
      <c r="E88" s="179"/>
      <c r="F88" s="171">
        <f t="shared" si="12"/>
        <v>14567.654</v>
      </c>
      <c r="G88" s="178"/>
      <c r="H88" s="177">
        <v>-6.1538386699999998</v>
      </c>
      <c r="I88" s="158">
        <v>0.05</v>
      </c>
      <c r="J88" s="177">
        <v>-7.4179244899999999</v>
      </c>
      <c r="K88" s="158">
        <v>0.05</v>
      </c>
      <c r="O88" s="155">
        <f t="shared" si="9"/>
        <v>260</v>
      </c>
    </row>
    <row r="89" spans="1:15" s="177" customFormat="1">
      <c r="A89" s="177" t="s">
        <v>295</v>
      </c>
      <c r="B89" s="178">
        <v>26.33</v>
      </c>
      <c r="C89" s="178">
        <f t="shared" si="11"/>
        <v>263.29999999999995</v>
      </c>
      <c r="E89" s="179"/>
      <c r="F89" s="171">
        <f t="shared" si="12"/>
        <v>14565.898069999999</v>
      </c>
      <c r="G89" s="178"/>
      <c r="H89" s="177">
        <v>-5.8177802826575471</v>
      </c>
      <c r="I89" s="158">
        <v>0.05</v>
      </c>
      <c r="J89" s="177">
        <v>-6.3257234239544946</v>
      </c>
      <c r="K89" s="158">
        <v>0.05</v>
      </c>
      <c r="O89" s="155">
        <f t="shared" si="9"/>
        <v>263.29999999999995</v>
      </c>
    </row>
    <row r="90" spans="1:15" ht="11.25" customHeight="1">
      <c r="A90" t="s">
        <v>296</v>
      </c>
      <c r="B90" s="178">
        <v>26.66</v>
      </c>
      <c r="C90" s="178">
        <f t="shared" si="11"/>
        <v>266.60000000000002</v>
      </c>
      <c r="F90" s="171">
        <f t="shared" si="12"/>
        <v>14564.14214</v>
      </c>
      <c r="G90" s="15"/>
      <c r="H90">
        <v>-5.9447396926708684</v>
      </c>
      <c r="I90" s="158">
        <v>0.05</v>
      </c>
      <c r="J90">
        <v>-6.0691937621753027</v>
      </c>
      <c r="K90" s="158">
        <v>0.05</v>
      </c>
      <c r="O90" s="155">
        <f t="shared" si="9"/>
        <v>266.60000000000002</v>
      </c>
    </row>
    <row r="91" spans="1:15" s="160" customFormat="1" ht="11.25" customHeight="1">
      <c r="A91" s="183" t="s">
        <v>297</v>
      </c>
      <c r="B91" s="181">
        <v>27</v>
      </c>
      <c r="C91" s="181">
        <f t="shared" si="11"/>
        <v>270</v>
      </c>
      <c r="D91" s="160">
        <v>2</v>
      </c>
      <c r="E91" s="162">
        <v>14562</v>
      </c>
      <c r="F91" s="163">
        <v>14562</v>
      </c>
      <c r="G91" s="161">
        <v>158</v>
      </c>
      <c r="H91" s="184">
        <v>-5.5405011999999996</v>
      </c>
      <c r="I91" s="185">
        <v>0.05</v>
      </c>
      <c r="J91" s="184">
        <v>-6.1403649900000001</v>
      </c>
      <c r="K91" s="185">
        <v>0.05</v>
      </c>
      <c r="L91" s="147">
        <f>C91</f>
        <v>270</v>
      </c>
      <c r="M91" s="147">
        <f>$Q$2</f>
        <v>-3.5</v>
      </c>
      <c r="O91" s="160">
        <f t="shared" si="9"/>
        <v>270</v>
      </c>
    </row>
    <row r="92" spans="1:15">
      <c r="A92" t="s">
        <v>298</v>
      </c>
      <c r="B92" s="178">
        <v>27.33</v>
      </c>
      <c r="C92" s="178">
        <f t="shared" si="11"/>
        <v>273.29999999999995</v>
      </c>
      <c r="F92" s="171">
        <f>-11.78*C92+17743</f>
        <v>14523.526000000002</v>
      </c>
      <c r="G92" s="15"/>
      <c r="H92">
        <v>-5.6400545306258891</v>
      </c>
      <c r="I92" s="158">
        <v>0.05</v>
      </c>
      <c r="J92">
        <v>-6.0734466652391443</v>
      </c>
      <c r="K92" s="158">
        <v>0.05</v>
      </c>
      <c r="O92" s="155">
        <f t="shared" si="9"/>
        <v>273.29999999999995</v>
      </c>
    </row>
    <row r="93" spans="1:15" s="177" customFormat="1">
      <c r="A93" s="177" t="s">
        <v>299</v>
      </c>
      <c r="B93" s="178">
        <v>27.66</v>
      </c>
      <c r="C93" s="178">
        <f t="shared" si="11"/>
        <v>276.60000000000002</v>
      </c>
      <c r="E93" s="179"/>
      <c r="F93" s="171">
        <f t="shared" ref="F93:F107" si="13">-11.78*C93+17743</f>
        <v>14484.652</v>
      </c>
      <c r="G93" s="178"/>
      <c r="H93" s="177">
        <v>-5.7052092543554425</v>
      </c>
      <c r="I93" s="158">
        <v>0.05</v>
      </c>
      <c r="J93" s="177">
        <v>-6.3991577630014325</v>
      </c>
      <c r="K93" s="158">
        <v>0.05</v>
      </c>
      <c r="O93" s="155">
        <f t="shared" si="9"/>
        <v>276.60000000000002</v>
      </c>
    </row>
    <row r="94" spans="1:15" s="177" customFormat="1">
      <c r="A94" s="177" t="s">
        <v>300</v>
      </c>
      <c r="B94" s="178">
        <v>28</v>
      </c>
      <c r="C94" s="178">
        <f t="shared" si="11"/>
        <v>280</v>
      </c>
      <c r="E94" s="179"/>
      <c r="F94" s="171">
        <f t="shared" si="13"/>
        <v>14444.6</v>
      </c>
      <c r="G94" s="178"/>
      <c r="H94" s="177">
        <v>-5.8654580300000001</v>
      </c>
      <c r="I94" s="158">
        <v>0.05</v>
      </c>
      <c r="J94" s="177">
        <v>-6.2218133499999997</v>
      </c>
      <c r="K94" s="158">
        <v>0.05</v>
      </c>
      <c r="O94" s="155">
        <f t="shared" si="9"/>
        <v>280</v>
      </c>
    </row>
    <row r="95" spans="1:15" s="177" customFormat="1">
      <c r="A95" s="177" t="s">
        <v>301</v>
      </c>
      <c r="B95" s="178">
        <v>28.33</v>
      </c>
      <c r="C95" s="178">
        <f t="shared" si="11"/>
        <v>283.29999999999995</v>
      </c>
      <c r="E95" s="179"/>
      <c r="F95" s="171">
        <f t="shared" si="13"/>
        <v>14405.726000000001</v>
      </c>
      <c r="G95" s="178"/>
      <c r="H95" s="177">
        <v>-5.7035095874227562</v>
      </c>
      <c r="I95" s="158">
        <v>0.05</v>
      </c>
      <c r="J95" s="177">
        <v>-6.5140775164492393</v>
      </c>
      <c r="K95" s="158">
        <v>0.05</v>
      </c>
      <c r="O95" s="155">
        <f t="shared" si="9"/>
        <v>283.29999999999995</v>
      </c>
    </row>
    <row r="96" spans="1:15" s="177" customFormat="1">
      <c r="A96" s="177" t="s">
        <v>302</v>
      </c>
      <c r="B96" s="178">
        <v>28.66</v>
      </c>
      <c r="C96" s="178">
        <f t="shared" si="11"/>
        <v>286.60000000000002</v>
      </c>
      <c r="E96" s="179"/>
      <c r="F96" s="171">
        <f t="shared" si="13"/>
        <v>14366.851999999999</v>
      </c>
      <c r="G96" s="178"/>
      <c r="H96" s="177">
        <v>-5.2061086402558621</v>
      </c>
      <c r="I96" s="158">
        <v>0.05</v>
      </c>
      <c r="J96" s="177">
        <v>-5.4909094386978348</v>
      </c>
      <c r="K96" s="158">
        <v>0.05</v>
      </c>
      <c r="O96" s="155">
        <f t="shared" si="9"/>
        <v>286.60000000000002</v>
      </c>
    </row>
    <row r="97" spans="1:15" s="177" customFormat="1">
      <c r="A97" s="177" t="s">
        <v>303</v>
      </c>
      <c r="B97" s="178">
        <v>29</v>
      </c>
      <c r="C97" s="178">
        <f t="shared" si="11"/>
        <v>290</v>
      </c>
      <c r="E97" s="179"/>
      <c r="F97" s="171">
        <f t="shared" si="13"/>
        <v>14326.8</v>
      </c>
      <c r="G97" s="178"/>
      <c r="H97" s="177">
        <v>-5.6511264800000003</v>
      </c>
      <c r="I97" s="158">
        <v>0.05</v>
      </c>
      <c r="J97" s="177">
        <v>-6.8694482499999996</v>
      </c>
      <c r="K97" s="158">
        <v>0.05</v>
      </c>
      <c r="O97" s="155">
        <f t="shared" si="9"/>
        <v>290</v>
      </c>
    </row>
    <row r="98" spans="1:15">
      <c r="A98" t="s">
        <v>304</v>
      </c>
      <c r="B98" s="178">
        <v>29.33</v>
      </c>
      <c r="C98" s="178">
        <f t="shared" si="11"/>
        <v>293.29999999999995</v>
      </c>
      <c r="F98" s="171">
        <f t="shared" si="13"/>
        <v>14287.926000000001</v>
      </c>
      <c r="G98" s="15"/>
      <c r="H98">
        <v>-5.6125253856293043</v>
      </c>
      <c r="I98" s="158">
        <v>0.05</v>
      </c>
      <c r="J98">
        <v>-7.1783097983311812</v>
      </c>
      <c r="K98" s="158">
        <v>0.05</v>
      </c>
      <c r="O98" s="155">
        <f t="shared" si="9"/>
        <v>293.29999999999995</v>
      </c>
    </row>
    <row r="99" spans="1:15" s="177" customFormat="1">
      <c r="A99" s="177" t="s">
        <v>305</v>
      </c>
      <c r="B99" s="178">
        <v>29.66</v>
      </c>
      <c r="C99" s="178">
        <f t="shared" si="11"/>
        <v>296.60000000000002</v>
      </c>
      <c r="E99" s="179"/>
      <c r="F99" s="171">
        <f t="shared" si="13"/>
        <v>14249.052</v>
      </c>
      <c r="G99" s="178"/>
      <c r="H99" s="177">
        <v>-5.925534105182221</v>
      </c>
      <c r="I99" s="158">
        <v>0.05</v>
      </c>
      <c r="J99" s="177">
        <v>-7.4752147752897384</v>
      </c>
      <c r="K99" s="158">
        <v>0.05</v>
      </c>
      <c r="O99" s="155">
        <f t="shared" si="9"/>
        <v>296.60000000000002</v>
      </c>
    </row>
    <row r="100" spans="1:15" s="177" customFormat="1">
      <c r="A100" s="177" t="s">
        <v>306</v>
      </c>
      <c r="B100" s="178">
        <v>30</v>
      </c>
      <c r="C100" s="178">
        <f t="shared" si="11"/>
        <v>300</v>
      </c>
      <c r="E100" s="179"/>
      <c r="F100" s="171">
        <f t="shared" si="13"/>
        <v>14209</v>
      </c>
      <c r="G100" s="178"/>
      <c r="H100" s="177">
        <v>-5.8049689899999999</v>
      </c>
      <c r="I100" s="158">
        <v>0.05</v>
      </c>
      <c r="J100" s="177">
        <v>-7.78632086</v>
      </c>
      <c r="K100" s="158">
        <v>0.05</v>
      </c>
      <c r="O100" s="155">
        <f t="shared" si="9"/>
        <v>300</v>
      </c>
    </row>
    <row r="101" spans="1:15" s="177" customFormat="1">
      <c r="A101" s="177" t="s">
        <v>307</v>
      </c>
      <c r="B101" s="178">
        <v>30.33</v>
      </c>
      <c r="C101" s="178">
        <f t="shared" si="11"/>
        <v>303.29999999999995</v>
      </c>
      <c r="E101" s="179"/>
      <c r="F101" s="171">
        <f t="shared" si="13"/>
        <v>14170.126</v>
      </c>
      <c r="G101" s="178"/>
      <c r="H101" s="177">
        <v>-5.4546135988900692</v>
      </c>
      <c r="I101" s="158">
        <v>0.05</v>
      </c>
      <c r="J101" s="177">
        <v>-7.0362803396844331</v>
      </c>
      <c r="K101" s="158">
        <v>0.05</v>
      </c>
      <c r="O101" s="155">
        <f t="shared" si="9"/>
        <v>303.29999999999995</v>
      </c>
    </row>
    <row r="102" spans="1:15" s="177" customFormat="1">
      <c r="A102" s="177" t="s">
        <v>308</v>
      </c>
      <c r="B102" s="178">
        <v>30.66</v>
      </c>
      <c r="C102" s="178">
        <f t="shared" si="11"/>
        <v>306.60000000000002</v>
      </c>
      <c r="E102" s="179"/>
      <c r="F102" s="171">
        <f t="shared" si="13"/>
        <v>14131.252</v>
      </c>
      <c r="G102" s="178"/>
      <c r="H102" s="177">
        <v>-5.47939963977357</v>
      </c>
      <c r="I102" s="158">
        <v>0.05</v>
      </c>
      <c r="J102" s="177">
        <v>-7.6233617993700884</v>
      </c>
      <c r="K102" s="158">
        <v>0.05</v>
      </c>
      <c r="O102" s="155">
        <f t="shared" si="9"/>
        <v>306.60000000000002</v>
      </c>
    </row>
    <row r="103" spans="1:15" s="177" customFormat="1">
      <c r="A103" s="177" t="s">
        <v>309</v>
      </c>
      <c r="B103" s="178">
        <v>31</v>
      </c>
      <c r="C103" s="178">
        <f t="shared" si="11"/>
        <v>310</v>
      </c>
      <c r="E103" s="179"/>
      <c r="F103" s="171">
        <f t="shared" si="13"/>
        <v>14091.2</v>
      </c>
      <c r="G103" s="178"/>
      <c r="H103" s="177">
        <v>-5.8500736900000003</v>
      </c>
      <c r="I103" s="158">
        <v>0.05</v>
      </c>
      <c r="J103" s="177">
        <v>-7.9752925699999997</v>
      </c>
      <c r="K103" s="158">
        <v>0.05</v>
      </c>
      <c r="O103" s="155">
        <f t="shared" si="9"/>
        <v>310</v>
      </c>
    </row>
    <row r="104" spans="1:15" s="177" customFormat="1">
      <c r="A104" s="177" t="s">
        <v>310</v>
      </c>
      <c r="B104" s="178">
        <v>31.33</v>
      </c>
      <c r="C104" s="178">
        <f t="shared" si="11"/>
        <v>313.29999999999995</v>
      </c>
      <c r="E104" s="179"/>
      <c r="F104" s="171">
        <f t="shared" si="13"/>
        <v>14052.326000000001</v>
      </c>
      <c r="G104" s="178"/>
      <c r="H104" s="177">
        <v>-5.6976693392882982</v>
      </c>
      <c r="I104" s="158">
        <v>0.05</v>
      </c>
      <c r="J104" s="177">
        <v>-7.1858598020089799</v>
      </c>
      <c r="K104" s="158">
        <v>0.05</v>
      </c>
      <c r="O104" s="155">
        <f t="shared" si="9"/>
        <v>313.29999999999995</v>
      </c>
    </row>
    <row r="105" spans="1:15" s="177" customFormat="1">
      <c r="A105" s="177" t="s">
        <v>311</v>
      </c>
      <c r="B105" s="178">
        <v>31.66</v>
      </c>
      <c r="C105" s="178">
        <f t="shared" si="11"/>
        <v>316.60000000000002</v>
      </c>
      <c r="E105" s="179"/>
      <c r="F105" s="171">
        <f t="shared" si="13"/>
        <v>14013.451999999999</v>
      </c>
      <c r="G105" s="178"/>
      <c r="H105" s="177">
        <v>-5.8904015608948619</v>
      </c>
      <c r="I105" s="158">
        <v>0.05</v>
      </c>
      <c r="J105" s="177">
        <v>-7.1240003933225413</v>
      </c>
      <c r="K105" s="158">
        <v>0.05</v>
      </c>
      <c r="O105" s="155">
        <f t="shared" si="9"/>
        <v>316.60000000000002</v>
      </c>
    </row>
    <row r="106" spans="1:15" s="177" customFormat="1">
      <c r="A106" s="177" t="s">
        <v>312</v>
      </c>
      <c r="B106" s="178">
        <v>32</v>
      </c>
      <c r="C106" s="178">
        <f t="shared" si="11"/>
        <v>320</v>
      </c>
      <c r="E106" s="179"/>
      <c r="F106" s="171">
        <f t="shared" si="13"/>
        <v>13973.4</v>
      </c>
      <c r="G106" s="178"/>
      <c r="H106" s="177">
        <v>-6.0153669000000001</v>
      </c>
      <c r="I106" s="158">
        <v>0.05</v>
      </c>
      <c r="J106" s="177">
        <v>-7.6074629600000003</v>
      </c>
      <c r="K106" s="158">
        <v>0.05</v>
      </c>
      <c r="O106" s="155">
        <f t="shared" si="9"/>
        <v>320</v>
      </c>
    </row>
    <row r="107" spans="1:15" s="177" customFormat="1">
      <c r="A107" s="177" t="s">
        <v>313</v>
      </c>
      <c r="B107" s="178">
        <v>32.33</v>
      </c>
      <c r="C107" s="178">
        <f t="shared" si="11"/>
        <v>323.29999999999995</v>
      </c>
      <c r="E107" s="179"/>
      <c r="F107" s="171">
        <f t="shared" si="13"/>
        <v>13934.526000000002</v>
      </c>
      <c r="G107" s="178"/>
      <c r="H107" s="177">
        <v>-6.1539756996869608</v>
      </c>
      <c r="I107" s="158">
        <v>0.05</v>
      </c>
      <c r="J107" s="177">
        <v>-7.572988563010929</v>
      </c>
      <c r="K107" s="158">
        <v>0.05</v>
      </c>
      <c r="O107" s="155">
        <f t="shared" si="9"/>
        <v>323.29999999999995</v>
      </c>
    </row>
    <row r="108" spans="1:15" s="186" customFormat="1">
      <c r="A108" s="147" t="s">
        <v>314</v>
      </c>
      <c r="B108" s="186">
        <v>32.450000000000003</v>
      </c>
      <c r="C108" s="186">
        <f t="shared" si="11"/>
        <v>324.5</v>
      </c>
      <c r="D108" s="186">
        <v>5.5</v>
      </c>
      <c r="E108" s="149">
        <f>F108</f>
        <v>13920</v>
      </c>
      <c r="F108" s="187">
        <v>13920</v>
      </c>
      <c r="G108" s="186">
        <v>252</v>
      </c>
      <c r="H108" s="151">
        <f>(H107+H109)/2</f>
        <v>-6.1003620198492063</v>
      </c>
      <c r="I108" s="188">
        <v>0.05</v>
      </c>
      <c r="J108" s="151">
        <f>(J107+J109)/2</f>
        <v>-7.3167702346073309</v>
      </c>
      <c r="K108" s="188">
        <v>0.05</v>
      </c>
      <c r="L108" s="147">
        <f>C108</f>
        <v>324.5</v>
      </c>
      <c r="M108" s="147">
        <f>$Q$2</f>
        <v>-3.5</v>
      </c>
      <c r="O108" s="155">
        <f t="shared" si="9"/>
        <v>324.5</v>
      </c>
    </row>
    <row r="109" spans="1:15" s="177" customFormat="1">
      <c r="A109" s="177" t="s">
        <v>315</v>
      </c>
      <c r="B109" s="178">
        <v>32.659999999999997</v>
      </c>
      <c r="C109" s="178">
        <f t="shared" si="11"/>
        <v>326.59999999999997</v>
      </c>
      <c r="E109" s="179"/>
      <c r="F109" s="189">
        <f t="shared" ref="F109:F123" si="14">-8.64*C109+16724</f>
        <v>13902.175999999999</v>
      </c>
      <c r="G109" s="178"/>
      <c r="H109" s="177">
        <v>-6.0467483400114519</v>
      </c>
      <c r="I109" s="158">
        <v>0.05</v>
      </c>
      <c r="J109" s="177">
        <v>-7.0605519062037327</v>
      </c>
      <c r="K109" s="158">
        <v>0.05</v>
      </c>
      <c r="O109" s="155">
        <f t="shared" si="9"/>
        <v>326.59999999999997</v>
      </c>
    </row>
    <row r="110" spans="1:15">
      <c r="A110" t="s">
        <v>316</v>
      </c>
      <c r="B110" s="15">
        <v>33</v>
      </c>
      <c r="C110" s="15">
        <f t="shared" si="11"/>
        <v>330</v>
      </c>
      <c r="F110" s="189">
        <f t="shared" si="14"/>
        <v>13872.8</v>
      </c>
      <c r="G110" s="15"/>
      <c r="H110">
        <v>-5.8686205999999999</v>
      </c>
      <c r="I110" s="158">
        <v>0.05</v>
      </c>
      <c r="J110">
        <v>-6.9125786600000003</v>
      </c>
      <c r="K110" s="158">
        <v>0.05</v>
      </c>
      <c r="O110" s="155">
        <f t="shared" si="9"/>
        <v>330</v>
      </c>
    </row>
    <row r="111" spans="1:15">
      <c r="A111" t="s">
        <v>317</v>
      </c>
      <c r="B111" s="15">
        <v>33.33</v>
      </c>
      <c r="C111" s="15">
        <f t="shared" si="11"/>
        <v>333.29999999999995</v>
      </c>
      <c r="F111" s="189">
        <f t="shared" si="14"/>
        <v>13844.288</v>
      </c>
      <c r="G111" s="15"/>
      <c r="H111">
        <v>-5.8071610035759251</v>
      </c>
      <c r="I111" s="158">
        <v>0.05</v>
      </c>
      <c r="J111">
        <v>-6.3197463261439744</v>
      </c>
      <c r="K111" s="158">
        <v>0.05</v>
      </c>
      <c r="O111" s="155">
        <f t="shared" si="9"/>
        <v>333.29999999999995</v>
      </c>
    </row>
    <row r="112" spans="1:15">
      <c r="A112" t="s">
        <v>318</v>
      </c>
      <c r="B112" s="15">
        <v>33.659999999999997</v>
      </c>
      <c r="C112" s="15">
        <f t="shared" si="11"/>
        <v>336.59999999999997</v>
      </c>
      <c r="F112" s="189">
        <f t="shared" si="14"/>
        <v>13815.776</v>
      </c>
      <c r="G112" s="15"/>
      <c r="H112">
        <v>-5.6923306124584032</v>
      </c>
      <c r="I112" s="158">
        <v>0.05</v>
      </c>
      <c r="J112">
        <v>-6.4785010397094496</v>
      </c>
      <c r="K112" s="158">
        <v>0.05</v>
      </c>
      <c r="O112" s="155">
        <f t="shared" si="9"/>
        <v>336.59999999999997</v>
      </c>
    </row>
    <row r="113" spans="1:15">
      <c r="A113" t="s">
        <v>319</v>
      </c>
      <c r="B113" s="15">
        <v>34</v>
      </c>
      <c r="C113" s="15">
        <f t="shared" si="11"/>
        <v>340</v>
      </c>
      <c r="F113" s="189">
        <f t="shared" si="14"/>
        <v>13786.4</v>
      </c>
      <c r="G113" s="15"/>
      <c r="H113">
        <v>-6.0328270599999998</v>
      </c>
      <c r="I113" s="158">
        <v>0.05</v>
      </c>
      <c r="J113">
        <v>-6.94270839</v>
      </c>
      <c r="K113" s="158">
        <v>0.05</v>
      </c>
      <c r="O113" s="155">
        <f t="shared" si="9"/>
        <v>340</v>
      </c>
    </row>
    <row r="114" spans="1:15">
      <c r="A114" t="s">
        <v>320</v>
      </c>
      <c r="B114" s="15">
        <v>34.33</v>
      </c>
      <c r="C114" s="15">
        <f t="shared" si="11"/>
        <v>343.29999999999995</v>
      </c>
      <c r="F114" s="189">
        <f t="shared" si="14"/>
        <v>13757.888000000001</v>
      </c>
      <c r="G114" s="15"/>
      <c r="H114">
        <v>-6.3218133390843416</v>
      </c>
      <c r="I114" s="158">
        <v>0.05</v>
      </c>
      <c r="J114">
        <v>-7.1595092944523184</v>
      </c>
      <c r="K114" s="158">
        <v>0.05</v>
      </c>
      <c r="O114" s="155">
        <f t="shared" si="9"/>
        <v>343.29999999999995</v>
      </c>
    </row>
    <row r="115" spans="1:15">
      <c r="A115" t="s">
        <v>321</v>
      </c>
      <c r="B115" s="15">
        <v>34.659999999999997</v>
      </c>
      <c r="C115" s="15">
        <f t="shared" si="11"/>
        <v>346.59999999999997</v>
      </c>
      <c r="F115" s="189">
        <f t="shared" si="14"/>
        <v>13729.376</v>
      </c>
      <c r="G115" s="15"/>
      <c r="H115">
        <v>-6.4364067797927582</v>
      </c>
      <c r="I115" s="158">
        <v>0.05</v>
      </c>
      <c r="J115">
        <v>-7.0724031602284967</v>
      </c>
      <c r="K115" s="158">
        <v>0.05</v>
      </c>
      <c r="O115" s="155">
        <f t="shared" si="9"/>
        <v>346.59999999999997</v>
      </c>
    </row>
    <row r="116" spans="1:15">
      <c r="A116" t="s">
        <v>322</v>
      </c>
      <c r="B116" s="15">
        <v>35.33</v>
      </c>
      <c r="C116" s="15">
        <f t="shared" si="11"/>
        <v>353.29999999999995</v>
      </c>
      <c r="F116" s="189">
        <f t="shared" si="14"/>
        <v>13671.488000000001</v>
      </c>
      <c r="G116" s="15"/>
      <c r="H116">
        <v>-5.8259990935258212</v>
      </c>
      <c r="I116" s="158">
        <v>0.05</v>
      </c>
      <c r="J116">
        <v>-7.4719324074232354</v>
      </c>
      <c r="K116" s="158">
        <v>0.05</v>
      </c>
      <c r="O116" s="155">
        <f t="shared" si="9"/>
        <v>353.29999999999995</v>
      </c>
    </row>
    <row r="117" spans="1:15">
      <c r="A117" t="s">
        <v>323</v>
      </c>
      <c r="B117" s="15">
        <v>35.659999999999997</v>
      </c>
      <c r="C117" s="15">
        <f t="shared" si="11"/>
        <v>356.59999999999997</v>
      </c>
      <c r="F117" s="189">
        <f t="shared" si="14"/>
        <v>13642.976000000001</v>
      </c>
      <c r="G117" s="15"/>
      <c r="H117">
        <v>-5.9712782242043367</v>
      </c>
      <c r="I117" s="158">
        <v>0.05</v>
      </c>
      <c r="J117">
        <v>-7.7141091539135864</v>
      </c>
      <c r="K117" s="158">
        <v>0.05</v>
      </c>
      <c r="O117" s="155">
        <f t="shared" si="9"/>
        <v>356.59999999999997</v>
      </c>
    </row>
    <row r="118" spans="1:15">
      <c r="A118" t="s">
        <v>324</v>
      </c>
      <c r="B118" s="15">
        <v>36</v>
      </c>
      <c r="C118" s="15">
        <f t="shared" si="11"/>
        <v>360</v>
      </c>
      <c r="F118" s="189">
        <f t="shared" si="14"/>
        <v>13613.6</v>
      </c>
      <c r="G118" s="15"/>
      <c r="H118">
        <v>-6.0399886</v>
      </c>
      <c r="I118" s="158">
        <v>0.05</v>
      </c>
      <c r="J118">
        <v>-7.2290062500000003</v>
      </c>
      <c r="K118" s="158">
        <v>0.05</v>
      </c>
      <c r="O118" s="155">
        <f t="shared" si="9"/>
        <v>360</v>
      </c>
    </row>
    <row r="119" spans="1:15">
      <c r="A119" t="s">
        <v>325</v>
      </c>
      <c r="B119" s="15">
        <v>36.33</v>
      </c>
      <c r="C119" s="15">
        <f t="shared" si="11"/>
        <v>363.29999999999995</v>
      </c>
      <c r="F119" s="189">
        <f t="shared" si="14"/>
        <v>13585.088</v>
      </c>
      <c r="G119" s="15"/>
      <c r="H119">
        <v>-5.868689080291059</v>
      </c>
      <c r="I119" s="158">
        <v>0.05</v>
      </c>
      <c r="J119">
        <v>-7.2854730413107465</v>
      </c>
      <c r="K119" s="158">
        <v>0.05</v>
      </c>
      <c r="O119" s="155">
        <f t="shared" si="9"/>
        <v>363.29999999999995</v>
      </c>
    </row>
    <row r="120" spans="1:15">
      <c r="A120" t="s">
        <v>326</v>
      </c>
      <c r="B120" s="15">
        <v>36.659999999999997</v>
      </c>
      <c r="C120" s="15">
        <f t="shared" si="11"/>
        <v>366.59999999999997</v>
      </c>
      <c r="F120" s="189">
        <f t="shared" si="14"/>
        <v>13556.576000000001</v>
      </c>
      <c r="G120" s="15"/>
      <c r="H120">
        <v>-6.2851744008481614</v>
      </c>
      <c r="I120" s="158">
        <v>0.05</v>
      </c>
      <c r="J120">
        <v>-7.1464557880887103</v>
      </c>
      <c r="K120" s="158">
        <v>0.05</v>
      </c>
      <c r="O120" s="155">
        <f t="shared" si="9"/>
        <v>366.59999999999997</v>
      </c>
    </row>
    <row r="121" spans="1:15">
      <c r="A121" t="s">
        <v>327</v>
      </c>
      <c r="B121" s="15">
        <v>37</v>
      </c>
      <c r="C121" s="15">
        <f t="shared" si="11"/>
        <v>370</v>
      </c>
      <c r="F121" s="189">
        <f t="shared" si="14"/>
        <v>13527.2</v>
      </c>
      <c r="G121" s="15"/>
      <c r="H121">
        <v>-5.77997227</v>
      </c>
      <c r="I121" s="158">
        <v>0.05</v>
      </c>
      <c r="J121">
        <v>-7.5370265099999996</v>
      </c>
      <c r="K121" s="158">
        <v>0.05</v>
      </c>
      <c r="O121" s="155">
        <f t="shared" si="9"/>
        <v>370</v>
      </c>
    </row>
    <row r="122" spans="1:15">
      <c r="A122" t="s">
        <v>328</v>
      </c>
      <c r="B122" s="15">
        <v>37.33</v>
      </c>
      <c r="C122" s="15">
        <f t="shared" si="11"/>
        <v>373.29999999999995</v>
      </c>
      <c r="F122" s="189">
        <f t="shared" si="14"/>
        <v>13498.688</v>
      </c>
      <c r="G122" s="15"/>
      <c r="H122">
        <v>-5.7129996296490244</v>
      </c>
      <c r="I122" s="158">
        <v>0.05</v>
      </c>
      <c r="J122">
        <v>-7.1756690307722728</v>
      </c>
      <c r="K122" s="158">
        <v>0.05</v>
      </c>
      <c r="O122" s="155">
        <f t="shared" si="9"/>
        <v>373.29999999999995</v>
      </c>
    </row>
    <row r="123" spans="1:15">
      <c r="A123" t="s">
        <v>329</v>
      </c>
      <c r="B123" s="15">
        <v>37.659999999999997</v>
      </c>
      <c r="C123" s="15">
        <f t="shared" si="11"/>
        <v>376.59999999999997</v>
      </c>
      <c r="F123" s="189">
        <f t="shared" si="14"/>
        <v>13470.175999999999</v>
      </c>
      <c r="G123" s="15"/>
      <c r="H123">
        <v>-6.0632343677682865</v>
      </c>
      <c r="I123" s="158">
        <v>0.05</v>
      </c>
      <c r="J123">
        <v>-7.739957730083697</v>
      </c>
      <c r="K123" s="158">
        <v>0.05</v>
      </c>
      <c r="O123" s="155">
        <f t="shared" si="9"/>
        <v>376.59999999999997</v>
      </c>
    </row>
    <row r="124" spans="1:15" s="155" customFormat="1">
      <c r="A124" s="147" t="s">
        <v>330</v>
      </c>
      <c r="B124" s="147">
        <v>37.74</v>
      </c>
      <c r="C124" s="147">
        <v>374.5</v>
      </c>
      <c r="D124" s="147">
        <v>7.5</v>
      </c>
      <c r="E124" s="149">
        <f>F124</f>
        <v>13488</v>
      </c>
      <c r="F124" s="149">
        <v>13488</v>
      </c>
      <c r="G124" s="149">
        <v>272</v>
      </c>
      <c r="H124" s="151">
        <f>(H123+H125)/2</f>
        <v>-5.9673025338841432</v>
      </c>
      <c r="I124" s="158">
        <v>0.05</v>
      </c>
      <c r="J124" s="151">
        <f>(J123+J125)/2</f>
        <v>-7.5581694500418486</v>
      </c>
      <c r="K124" s="158">
        <v>0.05</v>
      </c>
      <c r="L124" s="147">
        <f>C124</f>
        <v>374.5</v>
      </c>
      <c r="M124" s="147">
        <f>$Q$2</f>
        <v>-3.5</v>
      </c>
      <c r="O124" s="155">
        <f t="shared" ref="O124:O187" si="15">C124</f>
        <v>374.5</v>
      </c>
    </row>
    <row r="125" spans="1:15">
      <c r="A125" t="s">
        <v>331</v>
      </c>
      <c r="B125" s="15">
        <v>38</v>
      </c>
      <c r="C125" s="15">
        <f t="shared" ref="C125:C166" si="16">B125*10</f>
        <v>380</v>
      </c>
      <c r="F125" s="157">
        <f>-1.4406*C125+14027</f>
        <v>13479.572</v>
      </c>
      <c r="G125" s="15"/>
      <c r="H125">
        <v>-5.8713706999999999</v>
      </c>
      <c r="I125" s="158">
        <v>0.05</v>
      </c>
      <c r="J125">
        <v>-7.3763811700000002</v>
      </c>
      <c r="K125" s="158">
        <v>0.05</v>
      </c>
      <c r="O125" s="155">
        <f t="shared" si="15"/>
        <v>380</v>
      </c>
    </row>
    <row r="126" spans="1:15">
      <c r="A126" t="s">
        <v>332</v>
      </c>
      <c r="B126" s="15">
        <v>38.33</v>
      </c>
      <c r="C126" s="15">
        <f t="shared" si="16"/>
        <v>383.29999999999995</v>
      </c>
      <c r="F126" s="157">
        <f t="shared" ref="F126:F144" si="17">-1.4406*C126+14027</f>
        <v>13474.818020000001</v>
      </c>
      <c r="G126" s="15"/>
      <c r="H126">
        <v>-6.138706952922826</v>
      </c>
      <c r="I126" s="158">
        <v>0.05</v>
      </c>
      <c r="J126">
        <v>-7.0888086304049924</v>
      </c>
      <c r="K126" s="158">
        <v>0.05</v>
      </c>
      <c r="O126" s="155">
        <f t="shared" si="15"/>
        <v>383.29999999999995</v>
      </c>
    </row>
    <row r="127" spans="1:15">
      <c r="A127" t="s">
        <v>333</v>
      </c>
      <c r="B127" s="15">
        <v>38.659999999999997</v>
      </c>
      <c r="C127" s="15">
        <f t="shared" si="16"/>
        <v>386.59999999999997</v>
      </c>
      <c r="F127" s="157">
        <f t="shared" si="17"/>
        <v>13470.064039999999</v>
      </c>
      <c r="G127" s="15"/>
      <c r="H127">
        <v>-6.2980979766899008</v>
      </c>
      <c r="I127" s="158">
        <v>0.05</v>
      </c>
      <c r="J127">
        <v>-7.6567034030013108</v>
      </c>
      <c r="K127" s="158">
        <v>0.05</v>
      </c>
      <c r="O127" s="155">
        <f t="shared" si="15"/>
        <v>386.59999999999997</v>
      </c>
    </row>
    <row r="128" spans="1:15">
      <c r="A128" t="s">
        <v>334</v>
      </c>
      <c r="B128" s="15">
        <v>39</v>
      </c>
      <c r="C128" s="15">
        <f t="shared" si="16"/>
        <v>390</v>
      </c>
      <c r="F128" s="157">
        <f t="shared" si="17"/>
        <v>13465.165999999999</v>
      </c>
      <c r="G128" s="15"/>
      <c r="H128">
        <v>-6.1152191900000004</v>
      </c>
      <c r="I128" s="158">
        <v>0.05</v>
      </c>
      <c r="J128">
        <v>-7.28293591</v>
      </c>
      <c r="K128" s="158">
        <v>0.05</v>
      </c>
      <c r="O128" s="155">
        <f t="shared" si="15"/>
        <v>390</v>
      </c>
    </row>
    <row r="129" spans="1:15">
      <c r="A129" t="s">
        <v>335</v>
      </c>
      <c r="B129" s="15">
        <v>39.33</v>
      </c>
      <c r="C129" s="15">
        <f t="shared" si="16"/>
        <v>393.29999999999995</v>
      </c>
      <c r="F129" s="157">
        <f t="shared" si="17"/>
        <v>13460.41202</v>
      </c>
      <c r="G129" s="15"/>
      <c r="H129">
        <v>-6.3954564422643809</v>
      </c>
      <c r="I129" s="158">
        <v>0.05</v>
      </c>
      <c r="J129">
        <v>-7.4055698713301172</v>
      </c>
      <c r="K129" s="158">
        <v>0.05</v>
      </c>
      <c r="O129" s="155">
        <f t="shared" si="15"/>
        <v>393.29999999999995</v>
      </c>
    </row>
    <row r="130" spans="1:15">
      <c r="A130" t="s">
        <v>336</v>
      </c>
      <c r="B130" s="15">
        <v>39.659999999999997</v>
      </c>
      <c r="C130" s="15">
        <f t="shared" si="16"/>
        <v>396.59999999999997</v>
      </c>
      <c r="F130" s="157">
        <f t="shared" si="17"/>
        <v>13455.65804</v>
      </c>
      <c r="G130" s="15"/>
      <c r="H130">
        <v>-6.0746017655929396</v>
      </c>
      <c r="I130" s="158">
        <v>0.05</v>
      </c>
      <c r="J130">
        <v>-7.1775322243030661</v>
      </c>
      <c r="K130" s="158">
        <v>0.05</v>
      </c>
      <c r="O130" s="155">
        <f t="shared" si="15"/>
        <v>396.59999999999997</v>
      </c>
    </row>
    <row r="131" spans="1:15">
      <c r="A131" t="s">
        <v>337</v>
      </c>
      <c r="B131" s="15">
        <v>40</v>
      </c>
      <c r="C131" s="15">
        <f t="shared" si="16"/>
        <v>400</v>
      </c>
      <c r="F131" s="157">
        <f t="shared" si="17"/>
        <v>13450.76</v>
      </c>
      <c r="G131" s="15"/>
      <c r="H131">
        <v>-6.0531347799999997</v>
      </c>
      <c r="I131" s="158">
        <v>0.05</v>
      </c>
      <c r="J131">
        <v>-7.3702071399999998</v>
      </c>
      <c r="K131" s="158">
        <v>0.05</v>
      </c>
      <c r="O131" s="155">
        <f t="shared" si="15"/>
        <v>400</v>
      </c>
    </row>
    <row r="132" spans="1:15">
      <c r="A132" t="s">
        <v>338</v>
      </c>
      <c r="B132" s="15">
        <v>40.33</v>
      </c>
      <c r="C132" s="15">
        <f t="shared" si="16"/>
        <v>403.29999999999995</v>
      </c>
      <c r="F132" s="157">
        <f t="shared" si="17"/>
        <v>13446.006020000001</v>
      </c>
      <c r="G132" s="15"/>
      <c r="H132">
        <v>-6.2177586830294143</v>
      </c>
      <c r="I132" s="158">
        <v>0.05</v>
      </c>
      <c r="J132">
        <v>-7.6119420284627868</v>
      </c>
      <c r="K132" s="158">
        <v>0.05</v>
      </c>
      <c r="O132" s="155">
        <f t="shared" si="15"/>
        <v>403.29999999999995</v>
      </c>
    </row>
    <row r="133" spans="1:15">
      <c r="A133" t="s">
        <v>339</v>
      </c>
      <c r="B133" s="15">
        <v>40.659999999999997</v>
      </c>
      <c r="C133" s="15">
        <f t="shared" si="16"/>
        <v>406.59999999999997</v>
      </c>
      <c r="F133" s="157">
        <f t="shared" si="17"/>
        <v>13441.252039999999</v>
      </c>
      <c r="G133" s="15"/>
      <c r="H133">
        <v>-5.9222167308786933</v>
      </c>
      <c r="I133" s="158">
        <v>0.05</v>
      </c>
      <c r="J133">
        <v>-7.2647987364819873</v>
      </c>
      <c r="K133" s="158">
        <v>0.05</v>
      </c>
      <c r="O133" s="155">
        <f t="shared" si="15"/>
        <v>406.59999999999997</v>
      </c>
    </row>
    <row r="134" spans="1:15">
      <c r="A134" t="s">
        <v>340</v>
      </c>
      <c r="B134" s="15">
        <v>41</v>
      </c>
      <c r="C134" s="15">
        <f t="shared" si="16"/>
        <v>410</v>
      </c>
      <c r="F134" s="157">
        <f t="shared" si="17"/>
        <v>13436.353999999999</v>
      </c>
      <c r="G134" s="15"/>
      <c r="H134">
        <v>-6.0478498199999997</v>
      </c>
      <c r="I134" s="158">
        <v>0.05</v>
      </c>
      <c r="J134">
        <v>-7.3284422899999999</v>
      </c>
      <c r="K134" s="158">
        <v>0.05</v>
      </c>
      <c r="O134" s="155">
        <f t="shared" si="15"/>
        <v>410</v>
      </c>
    </row>
    <row r="135" spans="1:15">
      <c r="A135" t="s">
        <v>341</v>
      </c>
      <c r="B135" s="15">
        <v>41.33</v>
      </c>
      <c r="C135" s="15">
        <f t="shared" si="16"/>
        <v>413.29999999999995</v>
      </c>
      <c r="F135" s="157">
        <f t="shared" si="17"/>
        <v>13431.60002</v>
      </c>
      <c r="G135" s="15"/>
      <c r="H135">
        <v>-6.1462439726151068</v>
      </c>
      <c r="I135" s="158">
        <v>0.05</v>
      </c>
      <c r="J135">
        <v>-7.4226863779726564</v>
      </c>
      <c r="K135" s="158">
        <v>0.05</v>
      </c>
      <c r="O135" s="155">
        <f t="shared" si="15"/>
        <v>413.29999999999995</v>
      </c>
    </row>
    <row r="136" spans="1:15">
      <c r="A136" t="s">
        <v>342</v>
      </c>
      <c r="B136" s="15">
        <v>41.66</v>
      </c>
      <c r="C136" s="15">
        <f t="shared" si="16"/>
        <v>416.59999999999997</v>
      </c>
      <c r="F136" s="157">
        <f t="shared" si="17"/>
        <v>13426.84604</v>
      </c>
      <c r="G136" s="15"/>
      <c r="H136">
        <v>-5.7862772014250439</v>
      </c>
      <c r="I136" s="158">
        <v>0.05</v>
      </c>
      <c r="J136">
        <v>-7.4794188979323497</v>
      </c>
      <c r="K136" s="158">
        <v>0.05</v>
      </c>
      <c r="O136" s="155">
        <f t="shared" si="15"/>
        <v>416.59999999999997</v>
      </c>
    </row>
    <row r="137" spans="1:15">
      <c r="A137" t="s">
        <v>343</v>
      </c>
      <c r="B137" s="15">
        <v>42</v>
      </c>
      <c r="C137" s="15">
        <f t="shared" si="16"/>
        <v>420</v>
      </c>
      <c r="F137" s="157">
        <f t="shared" si="17"/>
        <v>13421.948</v>
      </c>
      <c r="G137" s="15"/>
      <c r="H137">
        <v>-5.7962992599999996</v>
      </c>
      <c r="I137" s="158">
        <v>0.05</v>
      </c>
      <c r="J137">
        <v>-7.5453956399999997</v>
      </c>
      <c r="K137" s="158">
        <v>0.05</v>
      </c>
      <c r="O137" s="155">
        <f t="shared" si="15"/>
        <v>420</v>
      </c>
    </row>
    <row r="138" spans="1:15">
      <c r="A138" t="s">
        <v>344</v>
      </c>
      <c r="B138" s="15">
        <v>42.33</v>
      </c>
      <c r="C138" s="15">
        <f t="shared" si="16"/>
        <v>423.29999999999995</v>
      </c>
      <c r="F138" s="157">
        <f t="shared" si="17"/>
        <v>13417.194020000001</v>
      </c>
      <c r="G138" s="15"/>
      <c r="H138">
        <v>-6.1044383939265963</v>
      </c>
      <c r="I138" s="158">
        <v>0.05</v>
      </c>
      <c r="J138">
        <v>-7.6537354718584076</v>
      </c>
      <c r="K138" s="158">
        <v>0.05</v>
      </c>
      <c r="O138" s="155">
        <f t="shared" si="15"/>
        <v>423.29999999999995</v>
      </c>
    </row>
    <row r="139" spans="1:15">
      <c r="A139" t="s">
        <v>345</v>
      </c>
      <c r="B139" s="15">
        <v>42.66</v>
      </c>
      <c r="C139" s="15">
        <f t="shared" si="16"/>
        <v>426.59999999999997</v>
      </c>
      <c r="F139" s="157">
        <f t="shared" si="17"/>
        <v>13412.440039999999</v>
      </c>
      <c r="G139" s="15"/>
      <c r="H139">
        <v>-5.8350297447805364</v>
      </c>
      <c r="I139" s="158">
        <v>0.05</v>
      </c>
      <c r="J139">
        <v>-7.6990037742284638</v>
      </c>
      <c r="K139" s="158">
        <v>0.05</v>
      </c>
      <c r="O139" s="155">
        <f t="shared" si="15"/>
        <v>426.59999999999997</v>
      </c>
    </row>
    <row r="140" spans="1:15">
      <c r="A140" t="s">
        <v>346</v>
      </c>
      <c r="B140" s="15">
        <v>43</v>
      </c>
      <c r="C140" s="15">
        <f t="shared" si="16"/>
        <v>430</v>
      </c>
      <c r="F140" s="157">
        <f t="shared" si="17"/>
        <v>13407.541999999999</v>
      </c>
      <c r="G140" s="15"/>
      <c r="H140">
        <v>-6.0609005700000003</v>
      </c>
      <c r="I140" s="158">
        <v>0.05</v>
      </c>
      <c r="J140">
        <v>-7.8683516999999998</v>
      </c>
      <c r="K140" s="158">
        <v>0.05</v>
      </c>
      <c r="O140" s="155">
        <f t="shared" si="15"/>
        <v>430</v>
      </c>
    </row>
    <row r="141" spans="1:15">
      <c r="A141" t="s">
        <v>347</v>
      </c>
      <c r="B141" s="15">
        <v>43.33</v>
      </c>
      <c r="C141" s="15">
        <f t="shared" si="16"/>
        <v>433.29999999999995</v>
      </c>
      <c r="F141" s="157">
        <f t="shared" si="17"/>
        <v>13402.78802</v>
      </c>
      <c r="G141" s="15"/>
      <c r="H141">
        <v>-6.1978834523492257</v>
      </c>
      <c r="I141" s="158">
        <v>0.05</v>
      </c>
      <c r="J141">
        <v>-7.7878248595864203</v>
      </c>
      <c r="K141" s="158">
        <v>0.05</v>
      </c>
      <c r="O141" s="155">
        <f t="shared" si="15"/>
        <v>433.29999999999995</v>
      </c>
    </row>
    <row r="142" spans="1:15">
      <c r="A142" t="s">
        <v>348</v>
      </c>
      <c r="B142" s="15">
        <v>43.66</v>
      </c>
      <c r="C142" s="15">
        <f t="shared" si="16"/>
        <v>436.59999999999997</v>
      </c>
      <c r="F142" s="157">
        <f t="shared" si="17"/>
        <v>13398.03404</v>
      </c>
      <c r="G142" s="15"/>
      <c r="H142">
        <v>-6.0081883282938957</v>
      </c>
      <c r="I142" s="158">
        <v>0.05</v>
      </c>
      <c r="J142">
        <v>-7.8901216201975952</v>
      </c>
      <c r="K142" s="158">
        <v>0.05</v>
      </c>
      <c r="O142" s="155">
        <f t="shared" si="15"/>
        <v>436.59999999999997</v>
      </c>
    </row>
    <row r="143" spans="1:15">
      <c r="A143" t="s">
        <v>349</v>
      </c>
      <c r="B143" s="15">
        <v>44</v>
      </c>
      <c r="C143" s="15">
        <f t="shared" si="16"/>
        <v>440</v>
      </c>
      <c r="F143" s="157">
        <f t="shared" si="17"/>
        <v>13393.136</v>
      </c>
      <c r="G143" s="15"/>
      <c r="H143">
        <v>-5.73334733</v>
      </c>
      <c r="I143" s="158">
        <v>0.05</v>
      </c>
      <c r="J143">
        <v>-7.7628183899999996</v>
      </c>
      <c r="K143" s="158">
        <v>0.05</v>
      </c>
      <c r="O143" s="155">
        <f t="shared" si="15"/>
        <v>440</v>
      </c>
    </row>
    <row r="144" spans="1:15">
      <c r="A144" t="s">
        <v>350</v>
      </c>
      <c r="B144" s="15">
        <v>44.33</v>
      </c>
      <c r="C144" s="15">
        <f t="shared" si="16"/>
        <v>443.29999999999995</v>
      </c>
      <c r="F144" s="157">
        <f t="shared" si="17"/>
        <v>13388.382020000001</v>
      </c>
      <c r="G144" s="15"/>
      <c r="H144">
        <v>-6.0620677300516235</v>
      </c>
      <c r="I144" s="158">
        <v>0.05</v>
      </c>
      <c r="J144">
        <v>-7.9881100096442772</v>
      </c>
      <c r="K144" s="158">
        <v>0.05</v>
      </c>
      <c r="O144" s="155">
        <f t="shared" si="15"/>
        <v>443.29999999999995</v>
      </c>
    </row>
    <row r="145" spans="1:15" s="160" customFormat="1">
      <c r="A145" s="160" t="s">
        <v>351</v>
      </c>
      <c r="B145" s="161">
        <v>44.6</v>
      </c>
      <c r="C145" s="161">
        <f t="shared" si="16"/>
        <v>446</v>
      </c>
      <c r="D145" s="160">
        <v>2</v>
      </c>
      <c r="E145" s="162">
        <v>13385</v>
      </c>
      <c r="F145" s="163">
        <v>13385</v>
      </c>
      <c r="G145" s="161">
        <v>142</v>
      </c>
      <c r="H145" s="164">
        <f>(H144+H146)/2</f>
        <v>-6.1325256763585703</v>
      </c>
      <c r="I145" s="165">
        <v>0.05</v>
      </c>
      <c r="J145" s="164">
        <f>(J144+J146)/2</f>
        <v>-8.0345961572455096</v>
      </c>
      <c r="K145" s="165">
        <v>0.05</v>
      </c>
      <c r="L145" s="147">
        <f>C145</f>
        <v>446</v>
      </c>
      <c r="M145" s="147">
        <f>$Q$2</f>
        <v>-3.5</v>
      </c>
      <c r="O145" s="160">
        <f t="shared" si="15"/>
        <v>446</v>
      </c>
    </row>
    <row r="146" spans="1:15">
      <c r="A146" t="s">
        <v>352</v>
      </c>
      <c r="B146" s="15">
        <v>44.66</v>
      </c>
      <c r="C146" s="15">
        <f t="shared" si="16"/>
        <v>446.59999999999997</v>
      </c>
      <c r="F146" s="157">
        <f>-28.088*C146+25912</f>
        <v>13367.8992</v>
      </c>
      <c r="G146" s="15"/>
      <c r="H146">
        <v>-6.2029836226655171</v>
      </c>
      <c r="I146" s="158">
        <v>0.05</v>
      </c>
      <c r="J146">
        <v>-8.0810823048467402</v>
      </c>
      <c r="K146" s="158">
        <v>0.05</v>
      </c>
      <c r="O146" s="155">
        <f t="shared" si="15"/>
        <v>446.59999999999997</v>
      </c>
    </row>
    <row r="147" spans="1:15">
      <c r="A147" t="s">
        <v>353</v>
      </c>
      <c r="B147" s="15">
        <v>45</v>
      </c>
      <c r="C147" s="15">
        <f t="shared" si="16"/>
        <v>450</v>
      </c>
      <c r="F147" s="157">
        <f t="shared" ref="F147:F155" si="18">-28.088*C147+25912</f>
        <v>13272.4</v>
      </c>
      <c r="G147" s="15"/>
      <c r="H147">
        <v>-6.20947212</v>
      </c>
      <c r="I147" s="158">
        <v>0.05</v>
      </c>
      <c r="J147">
        <v>-8.0712097000000007</v>
      </c>
      <c r="K147" s="158">
        <v>0.05</v>
      </c>
      <c r="O147" s="155">
        <f t="shared" si="15"/>
        <v>450</v>
      </c>
    </row>
    <row r="148" spans="1:15">
      <c r="A148" t="s">
        <v>354</v>
      </c>
      <c r="B148" s="15">
        <v>45.33</v>
      </c>
      <c r="C148" s="15">
        <f t="shared" si="16"/>
        <v>453.29999999999995</v>
      </c>
      <c r="F148" s="157">
        <f t="shared" si="18"/>
        <v>13179.7096</v>
      </c>
      <c r="G148" s="15"/>
      <c r="H148">
        <v>-5.9703292100334826</v>
      </c>
      <c r="I148" s="158">
        <v>0.05</v>
      </c>
      <c r="J148">
        <v>-8.198547684737937</v>
      </c>
      <c r="K148" s="158">
        <v>0.05</v>
      </c>
      <c r="O148" s="155">
        <f t="shared" si="15"/>
        <v>453.29999999999995</v>
      </c>
    </row>
    <row r="149" spans="1:15">
      <c r="A149" t="s">
        <v>355</v>
      </c>
      <c r="B149" s="15">
        <v>45.66</v>
      </c>
      <c r="C149" s="15">
        <f t="shared" si="16"/>
        <v>456.59999999999997</v>
      </c>
      <c r="F149" s="157">
        <f t="shared" si="18"/>
        <v>13087.019200000001</v>
      </c>
      <c r="G149" s="15"/>
      <c r="H149">
        <v>-6.2493908821939774</v>
      </c>
      <c r="I149" s="158">
        <v>0.05</v>
      </c>
      <c r="J149">
        <v>-8.1941323180253622</v>
      </c>
      <c r="K149" s="158">
        <v>0.05</v>
      </c>
      <c r="O149" s="155">
        <f t="shared" si="15"/>
        <v>456.59999999999997</v>
      </c>
    </row>
    <row r="150" spans="1:15">
      <c r="A150" t="s">
        <v>356</v>
      </c>
      <c r="B150" s="15">
        <v>46</v>
      </c>
      <c r="C150" s="15">
        <f t="shared" si="16"/>
        <v>460</v>
      </c>
      <c r="F150" s="157">
        <f t="shared" si="18"/>
        <v>12991.52</v>
      </c>
      <c r="G150" s="15"/>
      <c r="H150">
        <v>-5.8683900500000004</v>
      </c>
      <c r="I150" s="158">
        <v>0.05</v>
      </c>
      <c r="J150">
        <v>-7.8010137999999998</v>
      </c>
      <c r="K150" s="158">
        <v>0.05</v>
      </c>
      <c r="O150" s="155">
        <f t="shared" si="15"/>
        <v>460</v>
      </c>
    </row>
    <row r="151" spans="1:15">
      <c r="A151" t="s">
        <v>357</v>
      </c>
      <c r="B151" s="15">
        <v>46.33</v>
      </c>
      <c r="C151" s="15">
        <f t="shared" si="16"/>
        <v>463.29999999999995</v>
      </c>
      <c r="F151" s="157">
        <f t="shared" si="18"/>
        <v>12898.829600000001</v>
      </c>
      <c r="G151" s="15"/>
      <c r="H151">
        <v>-6.025539162866826</v>
      </c>
      <c r="I151" s="158">
        <v>0.05</v>
      </c>
      <c r="J151">
        <v>-8.169338127766224</v>
      </c>
      <c r="K151" s="158">
        <v>0.05</v>
      </c>
      <c r="O151" s="155">
        <f t="shared" si="15"/>
        <v>463.29999999999995</v>
      </c>
    </row>
    <row r="152" spans="1:15">
      <c r="A152" t="s">
        <v>358</v>
      </c>
      <c r="B152" s="15">
        <v>46.66</v>
      </c>
      <c r="C152" s="15">
        <f t="shared" si="16"/>
        <v>466.59999999999997</v>
      </c>
      <c r="F152" s="157">
        <f t="shared" si="18"/>
        <v>12806.1392</v>
      </c>
      <c r="G152" s="15"/>
      <c r="H152">
        <v>-6.2516615065966761</v>
      </c>
      <c r="I152" s="158">
        <v>0.05</v>
      </c>
      <c r="J152">
        <v>-8.2744761385889927</v>
      </c>
      <c r="K152" s="158">
        <v>0.05</v>
      </c>
      <c r="O152" s="155">
        <f t="shared" si="15"/>
        <v>466.59999999999997</v>
      </c>
    </row>
    <row r="153" spans="1:15">
      <c r="A153" t="s">
        <v>359</v>
      </c>
      <c r="B153" s="15">
        <v>47</v>
      </c>
      <c r="C153" s="15">
        <f t="shared" si="16"/>
        <v>470</v>
      </c>
      <c r="F153" s="157">
        <f t="shared" si="18"/>
        <v>12710.64</v>
      </c>
      <c r="G153" s="15"/>
      <c r="H153">
        <v>-6.0586600400000004</v>
      </c>
      <c r="I153" s="158">
        <v>0.05</v>
      </c>
      <c r="J153">
        <v>-7.9076385299999998</v>
      </c>
      <c r="K153" s="158">
        <v>0.05</v>
      </c>
      <c r="O153" s="155">
        <f t="shared" si="15"/>
        <v>470</v>
      </c>
    </row>
    <row r="154" spans="1:15">
      <c r="A154" t="s">
        <v>360</v>
      </c>
      <c r="B154" s="15">
        <v>47.33</v>
      </c>
      <c r="C154" s="15">
        <f t="shared" si="16"/>
        <v>473.29999999999995</v>
      </c>
      <c r="F154" s="157">
        <f t="shared" si="18"/>
        <v>12617.9496</v>
      </c>
      <c r="G154" s="15"/>
      <c r="H154">
        <v>-4.8700665596344228</v>
      </c>
      <c r="I154" s="158">
        <v>0.05</v>
      </c>
      <c r="J154">
        <v>-6.9136075734409772</v>
      </c>
      <c r="K154" s="158">
        <v>0.05</v>
      </c>
      <c r="O154" s="155">
        <f t="shared" si="15"/>
        <v>473.29999999999995</v>
      </c>
    </row>
    <row r="155" spans="1:15">
      <c r="A155" t="s">
        <v>361</v>
      </c>
      <c r="B155" s="15">
        <v>47.66</v>
      </c>
      <c r="C155" s="15">
        <f t="shared" si="16"/>
        <v>476.59999999999997</v>
      </c>
      <c r="F155" s="157">
        <f t="shared" si="18"/>
        <v>12525.2592</v>
      </c>
      <c r="G155" s="15"/>
      <c r="H155">
        <v>-5.2257169464995741</v>
      </c>
      <c r="I155" s="158">
        <v>0.05</v>
      </c>
      <c r="J155">
        <v>-6.5949467377787432</v>
      </c>
      <c r="K155" s="158">
        <v>0.05</v>
      </c>
      <c r="O155" s="155">
        <f t="shared" si="15"/>
        <v>476.59999999999997</v>
      </c>
    </row>
    <row r="156" spans="1:15" s="160" customFormat="1">
      <c r="A156" s="160" t="s">
        <v>362</v>
      </c>
      <c r="B156" s="161">
        <v>48</v>
      </c>
      <c r="C156" s="161">
        <f t="shared" si="16"/>
        <v>480</v>
      </c>
      <c r="D156" s="160">
        <v>2</v>
      </c>
      <c r="E156" s="162">
        <v>12430</v>
      </c>
      <c r="F156" s="163">
        <v>12430</v>
      </c>
      <c r="G156" s="161">
        <v>282</v>
      </c>
      <c r="H156" s="160">
        <v>-5.14</v>
      </c>
      <c r="I156" s="185">
        <v>0.05</v>
      </c>
      <c r="J156" s="160">
        <v>-5.98</v>
      </c>
      <c r="K156" s="185">
        <v>0.05</v>
      </c>
      <c r="L156" s="147">
        <f>C156</f>
        <v>480</v>
      </c>
      <c r="M156" s="147">
        <f>$Q$2</f>
        <v>-3.5</v>
      </c>
      <c r="O156" s="160">
        <f t="shared" si="15"/>
        <v>480</v>
      </c>
    </row>
    <row r="157" spans="1:15">
      <c r="A157" t="s">
        <v>363</v>
      </c>
      <c r="B157" s="15">
        <v>48.33</v>
      </c>
      <c r="C157" s="15">
        <f t="shared" si="16"/>
        <v>483.29999999999995</v>
      </c>
      <c r="F157" s="157">
        <f>-2.3871*C157+13576</f>
        <v>12422.31457</v>
      </c>
      <c r="G157" s="15"/>
      <c r="H157">
        <v>-4.4815449884188272</v>
      </c>
      <c r="I157" s="158">
        <v>0.05</v>
      </c>
      <c r="J157">
        <v>-5.6840621096586492</v>
      </c>
      <c r="K157" s="158">
        <v>0.05</v>
      </c>
      <c r="O157" s="155">
        <f t="shared" si="15"/>
        <v>483.29999999999995</v>
      </c>
    </row>
    <row r="158" spans="1:15">
      <c r="A158" t="s">
        <v>364</v>
      </c>
      <c r="B158" s="15">
        <v>48.66</v>
      </c>
      <c r="C158" s="15">
        <f t="shared" si="16"/>
        <v>486.59999999999997</v>
      </c>
      <c r="F158" s="157">
        <f t="shared" ref="F158:F166" si="19">-2.3871*C158+13576</f>
        <v>12414.43714</v>
      </c>
      <c r="G158" s="15"/>
      <c r="H158">
        <v>-4.749353071088696</v>
      </c>
      <c r="I158" s="158">
        <v>0.05</v>
      </c>
      <c r="J158">
        <v>-5.6825668716646627</v>
      </c>
      <c r="K158" s="158">
        <v>0.05</v>
      </c>
      <c r="O158" s="155">
        <f t="shared" si="15"/>
        <v>486.59999999999997</v>
      </c>
    </row>
    <row r="159" spans="1:15">
      <c r="A159" t="s">
        <v>365</v>
      </c>
      <c r="B159" s="15">
        <v>49</v>
      </c>
      <c r="C159" s="15">
        <f t="shared" si="16"/>
        <v>490</v>
      </c>
      <c r="F159" s="157">
        <f t="shared" si="19"/>
        <v>12406.321</v>
      </c>
      <c r="G159" s="15"/>
      <c r="H159">
        <v>-5.1744691700000001</v>
      </c>
      <c r="I159" s="158">
        <v>0.05</v>
      </c>
      <c r="J159">
        <v>-5.93767742</v>
      </c>
      <c r="K159" s="158">
        <v>0.05</v>
      </c>
      <c r="O159" s="155">
        <f t="shared" si="15"/>
        <v>490</v>
      </c>
    </row>
    <row r="160" spans="1:15">
      <c r="A160" t="s">
        <v>366</v>
      </c>
      <c r="B160" s="15">
        <v>49</v>
      </c>
      <c r="C160" s="15">
        <f t="shared" si="16"/>
        <v>490</v>
      </c>
      <c r="F160" s="157">
        <f t="shared" si="19"/>
        <v>12406.321</v>
      </c>
      <c r="G160" s="15"/>
      <c r="H160">
        <v>-5.0778955884072143</v>
      </c>
      <c r="I160" s="158">
        <v>0.05</v>
      </c>
      <c r="J160">
        <v>-5.7832384470895022</v>
      </c>
      <c r="K160" s="158">
        <v>0.05</v>
      </c>
      <c r="O160" s="155">
        <f t="shared" si="15"/>
        <v>490</v>
      </c>
    </row>
    <row r="161" spans="1:15">
      <c r="A161" t="s">
        <v>367</v>
      </c>
      <c r="B161" s="15">
        <v>49.33</v>
      </c>
      <c r="C161" s="15">
        <f t="shared" si="16"/>
        <v>493.29999999999995</v>
      </c>
      <c r="F161" s="157">
        <f t="shared" si="19"/>
        <v>12398.443569999999</v>
      </c>
      <c r="G161" s="15"/>
      <c r="H161">
        <v>-4.6857625607399198</v>
      </c>
      <c r="I161" s="158">
        <v>0.05</v>
      </c>
      <c r="J161">
        <v>-6.3006521493599905</v>
      </c>
      <c r="K161" s="158">
        <v>0.05</v>
      </c>
      <c r="O161" s="155">
        <f t="shared" si="15"/>
        <v>493.29999999999995</v>
      </c>
    </row>
    <row r="162" spans="1:15">
      <c r="A162" t="s">
        <v>368</v>
      </c>
      <c r="B162" s="15">
        <v>49.66</v>
      </c>
      <c r="C162" s="15">
        <f t="shared" si="16"/>
        <v>496.59999999999997</v>
      </c>
      <c r="F162" s="157">
        <f t="shared" si="19"/>
        <v>12390.566139999999</v>
      </c>
      <c r="G162" s="15"/>
      <c r="H162">
        <v>-4.7354765032830262</v>
      </c>
      <c r="I162" s="158">
        <v>0.05</v>
      </c>
      <c r="J162">
        <v>-5.9051904446108159</v>
      </c>
      <c r="K162" s="158">
        <v>0.05</v>
      </c>
      <c r="O162" s="155">
        <f t="shared" si="15"/>
        <v>496.59999999999997</v>
      </c>
    </row>
    <row r="163" spans="1:15">
      <c r="A163" t="s">
        <v>369</v>
      </c>
      <c r="B163" s="15">
        <v>50</v>
      </c>
      <c r="C163" s="15">
        <f t="shared" si="16"/>
        <v>500</v>
      </c>
      <c r="F163" s="157">
        <f t="shared" si="19"/>
        <v>12382.45</v>
      </c>
      <c r="G163" s="15"/>
      <c r="H163">
        <v>-4.9262987100000002</v>
      </c>
      <c r="I163" s="158">
        <v>0.05</v>
      </c>
      <c r="J163">
        <v>-6.0250623000000001</v>
      </c>
      <c r="K163" s="158">
        <v>0.05</v>
      </c>
      <c r="O163" s="155">
        <f t="shared" si="15"/>
        <v>500</v>
      </c>
    </row>
    <row r="164" spans="1:15">
      <c r="A164" t="s">
        <v>370</v>
      </c>
      <c r="B164" s="15">
        <v>50.33</v>
      </c>
      <c r="C164" s="15">
        <f t="shared" si="16"/>
        <v>503.29999999999995</v>
      </c>
      <c r="F164" s="157">
        <f t="shared" si="19"/>
        <v>12374.57257</v>
      </c>
      <c r="G164" s="15"/>
      <c r="H164">
        <v>-4.7464638371088066</v>
      </c>
      <c r="I164" s="158">
        <v>0.05</v>
      </c>
      <c r="J164">
        <v>-6.6364113694428291</v>
      </c>
      <c r="K164" s="158">
        <v>0.05</v>
      </c>
      <c r="O164" s="155">
        <f t="shared" si="15"/>
        <v>503.29999999999995</v>
      </c>
    </row>
    <row r="165" spans="1:15">
      <c r="A165" t="s">
        <v>371</v>
      </c>
      <c r="B165" s="15">
        <v>50.66</v>
      </c>
      <c r="C165" s="15">
        <f t="shared" si="16"/>
        <v>506.59999999999997</v>
      </c>
      <c r="F165" s="157">
        <f t="shared" si="19"/>
        <v>12366.69514</v>
      </c>
      <c r="G165" s="15"/>
      <c r="H165">
        <v>-4.6555307847594332</v>
      </c>
      <c r="I165" s="158">
        <v>0.05</v>
      </c>
      <c r="J165">
        <v>-6.5581586622371537</v>
      </c>
      <c r="K165" s="158">
        <v>0.05</v>
      </c>
      <c r="O165" s="155">
        <f t="shared" si="15"/>
        <v>506.59999999999997</v>
      </c>
    </row>
    <row r="166" spans="1:15">
      <c r="A166" t="s">
        <v>372</v>
      </c>
      <c r="B166" s="15">
        <v>51</v>
      </c>
      <c r="C166" s="15">
        <f t="shared" si="16"/>
        <v>510</v>
      </c>
      <c r="F166" s="157">
        <f t="shared" si="19"/>
        <v>12358.579</v>
      </c>
      <c r="G166" s="15"/>
      <c r="H166">
        <v>-4.9710533999999997</v>
      </c>
      <c r="I166" s="158">
        <v>0.05</v>
      </c>
      <c r="J166">
        <v>-6.4522865400000002</v>
      </c>
      <c r="K166" s="158">
        <v>0.05</v>
      </c>
      <c r="O166" s="155">
        <f t="shared" si="15"/>
        <v>510</v>
      </c>
    </row>
    <row r="167" spans="1:15" s="155" customFormat="1">
      <c r="A167" s="147" t="s">
        <v>373</v>
      </c>
      <c r="B167" s="147">
        <v>51.1</v>
      </c>
      <c r="C167" s="147">
        <v>511</v>
      </c>
      <c r="D167" s="147">
        <v>7</v>
      </c>
      <c r="E167" s="149">
        <f>F167</f>
        <v>12356</v>
      </c>
      <c r="F167" s="149">
        <v>12356</v>
      </c>
      <c r="G167" s="149">
        <v>230</v>
      </c>
      <c r="H167" s="151">
        <f>(H166+H168)/2</f>
        <v>-4.9821255683430961</v>
      </c>
      <c r="I167" s="158">
        <v>0.05</v>
      </c>
      <c r="J167" s="151">
        <f>(J166+J168)/2</f>
        <v>-6.5621725465747893</v>
      </c>
      <c r="K167" s="158">
        <v>0.05</v>
      </c>
      <c r="L167" s="147">
        <f>C167</f>
        <v>511</v>
      </c>
      <c r="M167" s="147">
        <f>$Q$2</f>
        <v>-3.5</v>
      </c>
      <c r="O167" s="155">
        <f t="shared" si="15"/>
        <v>511</v>
      </c>
    </row>
    <row r="168" spans="1:15">
      <c r="A168" t="s">
        <v>374</v>
      </c>
      <c r="B168" s="15">
        <v>51.33</v>
      </c>
      <c r="C168" s="15">
        <f t="shared" ref="C168:C212" si="20">B168*10</f>
        <v>513.29999999999995</v>
      </c>
      <c r="F168" s="157">
        <f>-2.1356*C168+13447</f>
        <v>12350.79652</v>
      </c>
      <c r="G168" s="15"/>
      <c r="H168">
        <v>-4.9931977366861924</v>
      </c>
      <c r="I168" s="158">
        <v>0.05</v>
      </c>
      <c r="J168">
        <v>-6.6720585531495784</v>
      </c>
      <c r="K168" s="158">
        <v>0.05</v>
      </c>
      <c r="O168" s="155">
        <f t="shared" si="15"/>
        <v>513.29999999999995</v>
      </c>
    </row>
    <row r="169" spans="1:15">
      <c r="A169" t="s">
        <v>375</v>
      </c>
      <c r="B169" s="15">
        <v>51.66</v>
      </c>
      <c r="C169" s="15">
        <f t="shared" si="20"/>
        <v>516.59999999999991</v>
      </c>
      <c r="F169" s="157">
        <f t="shared" ref="F169:F184" si="21">-2.1356*C169+13447</f>
        <v>12343.749040000001</v>
      </c>
      <c r="G169" s="15"/>
      <c r="H169">
        <v>-4.7410330846742212</v>
      </c>
      <c r="I169" s="158">
        <v>0.05</v>
      </c>
      <c r="J169">
        <v>-6.4744292233165597</v>
      </c>
      <c r="K169" s="158">
        <v>0.05</v>
      </c>
      <c r="O169" s="155">
        <f t="shared" si="15"/>
        <v>516.59999999999991</v>
      </c>
    </row>
    <row r="170" spans="1:15">
      <c r="A170" t="s">
        <v>376</v>
      </c>
      <c r="B170" s="15">
        <v>52</v>
      </c>
      <c r="C170" s="15">
        <f t="shared" si="20"/>
        <v>520</v>
      </c>
      <c r="F170" s="157">
        <f t="shared" si="21"/>
        <v>12336.487999999999</v>
      </c>
      <c r="G170" s="15"/>
      <c r="H170">
        <v>-4.7974226800000004</v>
      </c>
      <c r="I170" s="158">
        <v>0.05</v>
      </c>
      <c r="J170">
        <v>-6.5231607499999997</v>
      </c>
      <c r="K170" s="158">
        <v>0.05</v>
      </c>
      <c r="O170" s="155">
        <f t="shared" si="15"/>
        <v>520</v>
      </c>
    </row>
    <row r="171" spans="1:15">
      <c r="A171" t="s">
        <v>377</v>
      </c>
      <c r="B171" s="15">
        <v>52.33</v>
      </c>
      <c r="C171" s="15">
        <f t="shared" si="20"/>
        <v>523.29999999999995</v>
      </c>
      <c r="F171" s="157">
        <f t="shared" si="21"/>
        <v>12329.44052</v>
      </c>
      <c r="G171" s="15"/>
      <c r="H171">
        <v>-4.9058526001427856</v>
      </c>
      <c r="I171" s="158">
        <v>0.05</v>
      </c>
      <c r="J171">
        <v>-6.0315338574547352</v>
      </c>
      <c r="K171" s="158">
        <v>0.05</v>
      </c>
      <c r="O171" s="155">
        <f t="shared" si="15"/>
        <v>523.29999999999995</v>
      </c>
    </row>
    <row r="172" spans="1:15">
      <c r="A172" t="s">
        <v>378</v>
      </c>
      <c r="B172" s="15">
        <v>52.66</v>
      </c>
      <c r="C172" s="15">
        <f t="shared" si="20"/>
        <v>526.59999999999991</v>
      </c>
      <c r="F172" s="157">
        <f t="shared" si="21"/>
        <v>12322.393040000001</v>
      </c>
      <c r="G172" s="15"/>
      <c r="H172">
        <v>-5.0869138906829203</v>
      </c>
      <c r="I172" s="158">
        <v>0.05</v>
      </c>
      <c r="J172">
        <v>-6.7173716076434919</v>
      </c>
      <c r="K172" s="158">
        <v>0.05</v>
      </c>
      <c r="O172" s="155">
        <f t="shared" si="15"/>
        <v>526.59999999999991</v>
      </c>
    </row>
    <row r="173" spans="1:15">
      <c r="A173" t="s">
        <v>379</v>
      </c>
      <c r="B173" s="15">
        <v>53</v>
      </c>
      <c r="C173" s="15">
        <f t="shared" si="20"/>
        <v>530</v>
      </c>
      <c r="F173" s="157">
        <f t="shared" si="21"/>
        <v>12315.132</v>
      </c>
      <c r="G173" s="15"/>
      <c r="H173">
        <v>-4.3749014500000003</v>
      </c>
      <c r="I173" s="158">
        <v>0.05</v>
      </c>
      <c r="J173">
        <v>-5.8943664599999996</v>
      </c>
      <c r="K173" s="158">
        <v>0.05</v>
      </c>
      <c r="O173" s="155">
        <f t="shared" si="15"/>
        <v>530</v>
      </c>
    </row>
    <row r="174" spans="1:15">
      <c r="A174" t="s">
        <v>380</v>
      </c>
      <c r="B174" s="15">
        <v>53.33</v>
      </c>
      <c r="C174" s="15">
        <f t="shared" si="20"/>
        <v>533.29999999999995</v>
      </c>
      <c r="F174" s="157">
        <f t="shared" si="21"/>
        <v>12308.08452</v>
      </c>
      <c r="G174" s="15"/>
      <c r="H174">
        <v>-5.1204605758502311</v>
      </c>
      <c r="I174" s="158">
        <v>0.05</v>
      </c>
      <c r="J174">
        <v>-5.6595330053915092</v>
      </c>
      <c r="K174" s="158">
        <v>0.05</v>
      </c>
      <c r="O174" s="155">
        <f t="shared" si="15"/>
        <v>533.29999999999995</v>
      </c>
    </row>
    <row r="175" spans="1:15">
      <c r="A175" t="s">
        <v>381</v>
      </c>
      <c r="B175" s="15">
        <v>53.66</v>
      </c>
      <c r="C175" s="15">
        <f t="shared" si="20"/>
        <v>536.59999999999991</v>
      </c>
      <c r="F175" s="157">
        <f t="shared" si="21"/>
        <v>12301.037039999999</v>
      </c>
      <c r="G175" s="15"/>
      <c r="H175">
        <v>-4.9266183674051263</v>
      </c>
      <c r="I175" s="158">
        <v>0.05</v>
      </c>
      <c r="J175">
        <v>-5.8754495267627043</v>
      </c>
      <c r="K175" s="158">
        <v>0.05</v>
      </c>
      <c r="O175" s="155">
        <f t="shared" si="15"/>
        <v>536.59999999999991</v>
      </c>
    </row>
    <row r="176" spans="1:15">
      <c r="A176" t="s">
        <v>382</v>
      </c>
      <c r="B176" s="15">
        <v>54</v>
      </c>
      <c r="C176" s="15">
        <f t="shared" si="20"/>
        <v>540</v>
      </c>
      <c r="F176" s="157">
        <f t="shared" si="21"/>
        <v>12293.776</v>
      </c>
      <c r="G176" s="15"/>
      <c r="H176">
        <v>-5.0469615900000004</v>
      </c>
      <c r="I176" s="158">
        <v>0.05</v>
      </c>
      <c r="J176">
        <v>-5.4883361099999997</v>
      </c>
      <c r="K176" s="158">
        <v>0.05</v>
      </c>
      <c r="O176" s="155">
        <f t="shared" si="15"/>
        <v>540</v>
      </c>
    </row>
    <row r="177" spans="1:15">
      <c r="A177" t="s">
        <v>383</v>
      </c>
      <c r="B177" s="15">
        <v>54.33</v>
      </c>
      <c r="C177" s="15">
        <f t="shared" si="20"/>
        <v>543.29999999999995</v>
      </c>
      <c r="F177" s="157">
        <f t="shared" si="21"/>
        <v>12286.728520000001</v>
      </c>
      <c r="G177" s="15"/>
      <c r="H177">
        <v>-5.3638977009454569</v>
      </c>
      <c r="I177" s="158">
        <v>0.05</v>
      </c>
      <c r="J177">
        <v>-6.3919560959652362</v>
      </c>
      <c r="K177" s="158">
        <v>0.05</v>
      </c>
      <c r="O177" s="155">
        <f t="shared" si="15"/>
        <v>543.29999999999995</v>
      </c>
    </row>
    <row r="178" spans="1:15">
      <c r="A178" t="s">
        <v>384</v>
      </c>
      <c r="B178" s="15">
        <v>54.66</v>
      </c>
      <c r="C178" s="15">
        <f t="shared" si="20"/>
        <v>546.59999999999991</v>
      </c>
      <c r="F178" s="157">
        <f t="shared" si="21"/>
        <v>12279.681039999999</v>
      </c>
      <c r="G178" s="15"/>
      <c r="H178">
        <v>-5.464306523321639</v>
      </c>
      <c r="I178" s="158">
        <v>0.05</v>
      </c>
      <c r="J178">
        <v>-6.3015130265338923</v>
      </c>
      <c r="K178" s="158">
        <v>0.05</v>
      </c>
      <c r="O178" s="155">
        <f t="shared" si="15"/>
        <v>546.59999999999991</v>
      </c>
    </row>
    <row r="179" spans="1:15">
      <c r="A179" t="s">
        <v>385</v>
      </c>
      <c r="B179" s="15">
        <v>55</v>
      </c>
      <c r="C179" s="15">
        <f t="shared" si="20"/>
        <v>550</v>
      </c>
      <c r="F179" s="157">
        <f t="shared" si="21"/>
        <v>12272.42</v>
      </c>
      <c r="G179" s="15"/>
      <c r="H179">
        <v>-5.2156382900000002</v>
      </c>
      <c r="I179" s="158">
        <v>0.05</v>
      </c>
      <c r="J179">
        <v>-6.31590483</v>
      </c>
      <c r="K179" s="158">
        <v>0.05</v>
      </c>
      <c r="O179" s="155">
        <f t="shared" si="15"/>
        <v>550</v>
      </c>
    </row>
    <row r="180" spans="1:15">
      <c r="A180" t="s">
        <v>386</v>
      </c>
      <c r="B180" s="15">
        <v>55.33</v>
      </c>
      <c r="C180" s="15">
        <f t="shared" si="20"/>
        <v>553.29999999999995</v>
      </c>
      <c r="F180" s="157">
        <f t="shared" si="21"/>
        <v>12265.372520000001</v>
      </c>
      <c r="G180" s="15"/>
      <c r="H180">
        <v>-5.2407544730534097</v>
      </c>
      <c r="I180" s="158">
        <v>0.05</v>
      </c>
      <c r="J180">
        <v>-6.3480675459356064</v>
      </c>
      <c r="K180" s="158">
        <v>0.05</v>
      </c>
      <c r="O180" s="155">
        <f t="shared" si="15"/>
        <v>553.29999999999995</v>
      </c>
    </row>
    <row r="181" spans="1:15">
      <c r="A181" t="s">
        <v>387</v>
      </c>
      <c r="B181" s="15">
        <v>55.66</v>
      </c>
      <c r="C181" s="15">
        <f t="shared" si="20"/>
        <v>556.59999999999991</v>
      </c>
      <c r="F181" s="157">
        <f t="shared" si="21"/>
        <v>12258.32504</v>
      </c>
      <c r="G181" s="15"/>
      <c r="H181">
        <v>-5.1187623932897424</v>
      </c>
      <c r="I181" s="158">
        <v>0.05</v>
      </c>
      <c r="J181">
        <v>-6.3490441635777115</v>
      </c>
      <c r="K181" s="158">
        <v>0.05</v>
      </c>
      <c r="O181" s="155">
        <f t="shared" si="15"/>
        <v>556.59999999999991</v>
      </c>
    </row>
    <row r="182" spans="1:15">
      <c r="A182" t="s">
        <v>388</v>
      </c>
      <c r="B182" s="15">
        <v>56</v>
      </c>
      <c r="C182" s="15">
        <f t="shared" si="20"/>
        <v>560</v>
      </c>
      <c r="F182" s="157">
        <f t="shared" si="21"/>
        <v>12251.064</v>
      </c>
      <c r="G182" s="15"/>
      <c r="H182">
        <v>-4.9009110400000004</v>
      </c>
      <c r="I182" s="158">
        <v>0.05</v>
      </c>
      <c r="J182">
        <v>-6.5164937399999996</v>
      </c>
      <c r="K182" s="158">
        <v>0.05</v>
      </c>
      <c r="O182" s="155">
        <f t="shared" si="15"/>
        <v>560</v>
      </c>
    </row>
    <row r="183" spans="1:15">
      <c r="A183" t="s">
        <v>389</v>
      </c>
      <c r="B183" s="15">
        <v>56.33</v>
      </c>
      <c r="C183" s="15">
        <f t="shared" si="20"/>
        <v>563.29999999999995</v>
      </c>
      <c r="F183" s="157">
        <f t="shared" si="21"/>
        <v>12244.016519999999</v>
      </c>
      <c r="G183" s="15"/>
      <c r="H183">
        <v>-4.8226649591367954</v>
      </c>
      <c r="I183" s="158">
        <v>0.05</v>
      </c>
      <c r="J183">
        <v>-7.4188886088277988</v>
      </c>
      <c r="K183" s="158">
        <v>0.05</v>
      </c>
      <c r="O183" s="155">
        <f t="shared" si="15"/>
        <v>563.29999999999995</v>
      </c>
    </row>
    <row r="184" spans="1:15">
      <c r="A184" t="s">
        <v>390</v>
      </c>
      <c r="B184" s="15">
        <v>56.66</v>
      </c>
      <c r="C184" s="15">
        <f t="shared" si="20"/>
        <v>566.59999999999991</v>
      </c>
      <c r="F184" s="157">
        <f t="shared" si="21"/>
        <v>12236.96904</v>
      </c>
      <c r="G184" s="15"/>
      <c r="H184">
        <v>-5.0177232270299967</v>
      </c>
      <c r="I184" s="158">
        <v>0.05</v>
      </c>
      <c r="J184">
        <v>-6.686898819381943</v>
      </c>
      <c r="K184" s="158">
        <v>0.05</v>
      </c>
      <c r="O184" s="155">
        <f t="shared" si="15"/>
        <v>566.59999999999991</v>
      </c>
    </row>
    <row r="185" spans="1:15" s="160" customFormat="1">
      <c r="A185" s="160" t="s">
        <v>391</v>
      </c>
      <c r="B185" s="161">
        <v>57</v>
      </c>
      <c r="C185" s="161">
        <f t="shared" si="20"/>
        <v>570</v>
      </c>
      <c r="D185" s="160">
        <v>2</v>
      </c>
      <c r="E185" s="162">
        <v>12230</v>
      </c>
      <c r="F185" s="163">
        <v>12230</v>
      </c>
      <c r="G185" s="161">
        <v>216</v>
      </c>
      <c r="H185" s="160">
        <v>-5.0915050900000001</v>
      </c>
      <c r="I185" s="165">
        <v>0.05</v>
      </c>
      <c r="J185" s="160">
        <v>-6.3155945300000003</v>
      </c>
      <c r="K185" s="165">
        <v>0.05</v>
      </c>
      <c r="L185" s="147">
        <f>C185</f>
        <v>570</v>
      </c>
      <c r="M185" s="147">
        <f>$Q$2</f>
        <v>-3.5</v>
      </c>
      <c r="O185" s="160">
        <f t="shared" si="15"/>
        <v>570</v>
      </c>
    </row>
    <row r="186" spans="1:15">
      <c r="A186" t="s">
        <v>392</v>
      </c>
      <c r="B186" s="15">
        <v>57.33</v>
      </c>
      <c r="C186" s="15">
        <f t="shared" si="20"/>
        <v>573.29999999999995</v>
      </c>
      <c r="F186" s="157">
        <f>-6.1*C186+15707</f>
        <v>12209.87</v>
      </c>
      <c r="G186" s="15"/>
      <c r="H186">
        <v>-5.0054611934492064</v>
      </c>
      <c r="I186" s="158">
        <v>0.05</v>
      </c>
      <c r="J186">
        <v>-6.3541958391933955</v>
      </c>
      <c r="K186" s="158">
        <v>0.05</v>
      </c>
      <c r="O186" s="155">
        <f t="shared" si="15"/>
        <v>573.29999999999995</v>
      </c>
    </row>
    <row r="187" spans="1:15">
      <c r="A187" t="s">
        <v>393</v>
      </c>
      <c r="B187" s="15">
        <v>57.66</v>
      </c>
      <c r="C187" s="15">
        <f t="shared" si="20"/>
        <v>576.59999999999991</v>
      </c>
      <c r="F187" s="157">
        <f>-6.1*C187+15707</f>
        <v>12189.740000000002</v>
      </c>
      <c r="G187" s="15"/>
      <c r="H187">
        <v>-4.7260429001362274</v>
      </c>
      <c r="I187" s="158">
        <v>0.05</v>
      </c>
      <c r="J187">
        <v>-7.2410241914159954</v>
      </c>
      <c r="K187" s="158">
        <v>0.05</v>
      </c>
      <c r="O187" s="155">
        <f t="shared" si="15"/>
        <v>576.59999999999991</v>
      </c>
    </row>
    <row r="188" spans="1:15">
      <c r="A188" t="s">
        <v>394</v>
      </c>
      <c r="B188" s="15">
        <v>58</v>
      </c>
      <c r="C188" s="15">
        <f t="shared" si="20"/>
        <v>580</v>
      </c>
      <c r="F188" s="157">
        <f>-6.1*C188+15707</f>
        <v>12169</v>
      </c>
      <c r="G188" s="15"/>
      <c r="H188">
        <v>-4.79784655</v>
      </c>
      <c r="I188" s="158">
        <v>0.05</v>
      </c>
      <c r="J188">
        <v>-7.1400410900000004</v>
      </c>
      <c r="K188" s="158">
        <v>0.05</v>
      </c>
      <c r="O188" s="155">
        <f t="shared" ref="O188:O215" si="22">C188</f>
        <v>580</v>
      </c>
    </row>
    <row r="189" spans="1:15">
      <c r="A189" t="s">
        <v>395</v>
      </c>
      <c r="B189" s="15">
        <v>58.33</v>
      </c>
      <c r="C189" s="15">
        <f t="shared" si="20"/>
        <v>583.29999999999995</v>
      </c>
      <c r="F189" s="157">
        <f>-6.1*C189+15707</f>
        <v>12148.87</v>
      </c>
      <c r="G189" s="15"/>
      <c r="H189">
        <v>-4.8317124119695363</v>
      </c>
      <c r="I189" s="158">
        <v>0.05</v>
      </c>
      <c r="J189">
        <v>-7.2634198965716781</v>
      </c>
      <c r="K189" s="158">
        <v>0.05</v>
      </c>
      <c r="O189" s="155">
        <f t="shared" si="22"/>
        <v>583.29999999999995</v>
      </c>
    </row>
    <row r="190" spans="1:15">
      <c r="A190" t="s">
        <v>396</v>
      </c>
      <c r="B190" s="15">
        <v>58.66</v>
      </c>
      <c r="C190" s="15">
        <f t="shared" si="20"/>
        <v>586.59999999999991</v>
      </c>
      <c r="F190" s="157">
        <f>-6.1*C190+15707</f>
        <v>12128.740000000002</v>
      </c>
      <c r="G190" s="15"/>
      <c r="H190">
        <v>-5.1492415346784766</v>
      </c>
      <c r="I190" s="158">
        <v>0.05</v>
      </c>
      <c r="J190">
        <v>-7.5325604904405576</v>
      </c>
      <c r="K190" s="158">
        <v>0.05</v>
      </c>
      <c r="O190" s="155">
        <f t="shared" si="22"/>
        <v>586.59999999999991</v>
      </c>
    </row>
    <row r="191" spans="1:15" s="160" customFormat="1">
      <c r="A191" s="160" t="s">
        <v>397</v>
      </c>
      <c r="B191" s="161">
        <v>59</v>
      </c>
      <c r="C191" s="161">
        <f t="shared" si="20"/>
        <v>590</v>
      </c>
      <c r="D191" s="160">
        <v>2</v>
      </c>
      <c r="E191" s="162">
        <v>12108</v>
      </c>
      <c r="F191" s="163">
        <v>12108</v>
      </c>
      <c r="G191" s="161">
        <v>208</v>
      </c>
      <c r="H191" s="190">
        <v>-5.0882720800000003</v>
      </c>
      <c r="I191" s="165">
        <v>0.05</v>
      </c>
      <c r="J191" s="190">
        <v>-7.4986220100000001</v>
      </c>
      <c r="K191" s="165">
        <v>0.05</v>
      </c>
      <c r="L191" s="147">
        <f>C191</f>
        <v>590</v>
      </c>
      <c r="M191" s="147">
        <f>$Q$2</f>
        <v>-3.5</v>
      </c>
      <c r="O191" s="160">
        <f t="shared" si="22"/>
        <v>590</v>
      </c>
    </row>
    <row r="192" spans="1:15">
      <c r="A192" t="s">
        <v>398</v>
      </c>
      <c r="B192" s="15">
        <v>59.33</v>
      </c>
      <c r="C192" s="15">
        <f t="shared" si="20"/>
        <v>593.29999999999995</v>
      </c>
      <c r="F192" s="157">
        <f>-8.2432*C192+16972</f>
        <v>12081.309440000001</v>
      </c>
      <c r="G192" s="15"/>
      <c r="H192">
        <v>-4.7916342612949396</v>
      </c>
      <c r="I192" s="158">
        <v>0.05</v>
      </c>
      <c r="J192">
        <v>-7.3058905841423352</v>
      </c>
      <c r="K192" s="158">
        <v>0.05</v>
      </c>
      <c r="O192" s="155">
        <f t="shared" si="22"/>
        <v>593.29999999999995</v>
      </c>
    </row>
    <row r="193" spans="1:15">
      <c r="A193" t="s">
        <v>399</v>
      </c>
      <c r="B193" s="15">
        <v>59.66</v>
      </c>
      <c r="C193" s="15">
        <f t="shared" si="20"/>
        <v>596.59999999999991</v>
      </c>
      <c r="F193" s="157">
        <f t="shared" ref="F193:F215" si="23">-8.2432*C193+16972</f>
        <v>12054.106880000001</v>
      </c>
      <c r="G193" s="15"/>
      <c r="H193">
        <v>-4.9418769321002909</v>
      </c>
      <c r="I193" s="158">
        <v>0.05</v>
      </c>
      <c r="J193">
        <v>-7.6214856847562791</v>
      </c>
      <c r="K193" s="158">
        <v>0.05</v>
      </c>
      <c r="O193" s="155">
        <f t="shared" si="22"/>
        <v>596.59999999999991</v>
      </c>
    </row>
    <row r="194" spans="1:15">
      <c r="A194" t="s">
        <v>400</v>
      </c>
      <c r="B194" s="15">
        <v>60</v>
      </c>
      <c r="C194" s="15">
        <f t="shared" si="20"/>
        <v>600</v>
      </c>
      <c r="F194" s="157">
        <f t="shared" si="23"/>
        <v>12026.08</v>
      </c>
      <c r="G194" s="15"/>
      <c r="H194">
        <v>-4.8836611000000003</v>
      </c>
      <c r="I194" s="158">
        <v>0.05</v>
      </c>
      <c r="J194">
        <v>-7.4667431799999999</v>
      </c>
      <c r="K194" s="158">
        <v>0.05</v>
      </c>
      <c r="O194" s="155">
        <f t="shared" si="22"/>
        <v>600</v>
      </c>
    </row>
    <row r="195" spans="1:15">
      <c r="A195" t="s">
        <v>401</v>
      </c>
      <c r="B195" s="15">
        <v>60.33</v>
      </c>
      <c r="C195" s="15">
        <f t="shared" si="20"/>
        <v>603.29999999999995</v>
      </c>
      <c r="F195" s="157">
        <f t="shared" si="23"/>
        <v>11998.87744</v>
      </c>
      <c r="G195" s="15"/>
      <c r="H195">
        <v>-4.9090277978632031</v>
      </c>
      <c r="I195" s="158">
        <v>0.05</v>
      </c>
      <c r="J195">
        <v>-7.3680792074096022</v>
      </c>
      <c r="K195" s="158">
        <v>0.05</v>
      </c>
      <c r="O195" s="155">
        <f t="shared" si="22"/>
        <v>603.29999999999995</v>
      </c>
    </row>
    <row r="196" spans="1:15">
      <c r="A196" t="s">
        <v>402</v>
      </c>
      <c r="B196" s="15">
        <v>60.66</v>
      </c>
      <c r="C196" s="15">
        <f t="shared" si="20"/>
        <v>606.59999999999991</v>
      </c>
      <c r="F196" s="157">
        <f t="shared" si="23"/>
        <v>11971.67488</v>
      </c>
      <c r="G196" s="15"/>
      <c r="H196">
        <v>-4.9912949664829771</v>
      </c>
      <c r="I196" s="158">
        <v>0.05</v>
      </c>
      <c r="J196">
        <v>-7.5705489929536416</v>
      </c>
      <c r="K196" s="158">
        <v>0.05</v>
      </c>
      <c r="O196" s="155">
        <f t="shared" si="22"/>
        <v>606.59999999999991</v>
      </c>
    </row>
    <row r="197" spans="1:15">
      <c r="A197" t="s">
        <v>403</v>
      </c>
      <c r="B197" s="15">
        <v>61</v>
      </c>
      <c r="C197" s="15">
        <f t="shared" si="20"/>
        <v>610</v>
      </c>
      <c r="F197" s="157">
        <f t="shared" si="23"/>
        <v>11943.648000000001</v>
      </c>
      <c r="G197" s="15"/>
      <c r="H197">
        <v>-5.0926935699999998</v>
      </c>
      <c r="I197" s="158">
        <v>0.05</v>
      </c>
      <c r="J197">
        <v>-7.39060557</v>
      </c>
      <c r="K197" s="158">
        <v>0.05</v>
      </c>
      <c r="O197" s="155">
        <f t="shared" si="22"/>
        <v>610</v>
      </c>
    </row>
    <row r="198" spans="1:15">
      <c r="A198" t="s">
        <v>404</v>
      </c>
      <c r="B198" s="15">
        <v>61.33</v>
      </c>
      <c r="C198" s="15">
        <f t="shared" si="20"/>
        <v>613.29999999999995</v>
      </c>
      <c r="F198" s="157">
        <f t="shared" si="23"/>
        <v>11916.44544</v>
      </c>
      <c r="G198" s="15"/>
      <c r="H198">
        <v>-4.9896160305796746</v>
      </c>
      <c r="I198" s="158">
        <v>0.05</v>
      </c>
      <c r="J198">
        <v>-7.6549122121295587</v>
      </c>
      <c r="K198" s="158">
        <v>0.05</v>
      </c>
      <c r="O198" s="155">
        <f t="shared" si="22"/>
        <v>613.29999999999995</v>
      </c>
    </row>
    <row r="199" spans="1:15">
      <c r="A199" t="s">
        <v>405</v>
      </c>
      <c r="B199" s="15">
        <v>61.66</v>
      </c>
      <c r="C199" s="15">
        <f t="shared" si="20"/>
        <v>616.59999999999991</v>
      </c>
      <c r="F199" s="157">
        <f t="shared" si="23"/>
        <v>11889.242880000002</v>
      </c>
      <c r="G199" s="15"/>
      <c r="H199">
        <v>-4.9994437985846663</v>
      </c>
      <c r="I199" s="158">
        <v>0.05</v>
      </c>
      <c r="J199">
        <v>-8.0020994491955726</v>
      </c>
      <c r="K199" s="158">
        <v>0.05</v>
      </c>
      <c r="O199" s="155">
        <f t="shared" si="22"/>
        <v>616.59999999999991</v>
      </c>
    </row>
    <row r="200" spans="1:15">
      <c r="A200" t="s">
        <v>406</v>
      </c>
      <c r="B200" s="15">
        <v>62</v>
      </c>
      <c r="C200" s="15">
        <f t="shared" si="20"/>
        <v>620</v>
      </c>
      <c r="F200" s="157">
        <f t="shared" si="23"/>
        <v>11861.216</v>
      </c>
      <c r="G200" s="15"/>
      <c r="H200">
        <v>-5.0071889599999997</v>
      </c>
      <c r="I200" s="158">
        <v>0.05</v>
      </c>
      <c r="J200">
        <v>-8.1242196300000007</v>
      </c>
      <c r="K200" s="158">
        <v>0.05</v>
      </c>
      <c r="O200" s="155">
        <f t="shared" si="22"/>
        <v>620</v>
      </c>
    </row>
    <row r="201" spans="1:15">
      <c r="A201" t="s">
        <v>407</v>
      </c>
      <c r="B201" s="15">
        <v>62.33</v>
      </c>
      <c r="C201" s="15">
        <f t="shared" si="20"/>
        <v>623.29999999999995</v>
      </c>
      <c r="F201" s="157">
        <f t="shared" si="23"/>
        <v>11834.013440000001</v>
      </c>
      <c r="G201" s="15"/>
      <c r="H201">
        <v>-4.9330424000920488</v>
      </c>
      <c r="I201" s="158">
        <v>0.05</v>
      </c>
      <c r="J201">
        <v>-7.5815685723730377</v>
      </c>
      <c r="K201" s="158">
        <v>0.05</v>
      </c>
      <c r="O201" s="155">
        <f t="shared" si="22"/>
        <v>623.29999999999995</v>
      </c>
    </row>
    <row r="202" spans="1:15">
      <c r="A202" t="s">
        <v>408</v>
      </c>
      <c r="B202" s="15">
        <v>62.66</v>
      </c>
      <c r="C202" s="15">
        <f t="shared" si="20"/>
        <v>626.59999999999991</v>
      </c>
      <c r="F202" s="157">
        <f t="shared" si="23"/>
        <v>11806.810880000001</v>
      </c>
      <c r="G202" s="15"/>
      <c r="H202">
        <v>-4.9991811452397261</v>
      </c>
      <c r="I202" s="158">
        <v>0.05</v>
      </c>
      <c r="J202">
        <v>-6.7993294132384614</v>
      </c>
      <c r="K202" s="158">
        <v>0.05</v>
      </c>
      <c r="O202" s="155">
        <f t="shared" si="22"/>
        <v>626.59999999999991</v>
      </c>
    </row>
    <row r="203" spans="1:15">
      <c r="A203" t="s">
        <v>409</v>
      </c>
      <c r="B203" s="15">
        <v>63</v>
      </c>
      <c r="C203" s="15">
        <f t="shared" si="20"/>
        <v>630</v>
      </c>
      <c r="F203" s="157">
        <f t="shared" si="23"/>
        <v>11778.784</v>
      </c>
      <c r="G203" s="15"/>
      <c r="H203">
        <v>-5.1025328300000004</v>
      </c>
      <c r="I203" s="158">
        <v>0.05</v>
      </c>
      <c r="J203">
        <v>-7.00775389</v>
      </c>
      <c r="K203" s="158">
        <v>0.05</v>
      </c>
      <c r="O203" s="155">
        <f t="shared" si="22"/>
        <v>630</v>
      </c>
    </row>
    <row r="204" spans="1:15">
      <c r="A204" t="s">
        <v>410</v>
      </c>
      <c r="B204" s="15">
        <v>63.66</v>
      </c>
      <c r="C204" s="15">
        <f t="shared" si="20"/>
        <v>636.59999999999991</v>
      </c>
      <c r="F204" s="157">
        <f t="shared" si="23"/>
        <v>11724.37888</v>
      </c>
      <c r="G204" s="15"/>
      <c r="H204">
        <v>-5.0460763355001683</v>
      </c>
      <c r="I204" s="158">
        <v>0.05</v>
      </c>
      <c r="J204">
        <v>-7.3709317622613897</v>
      </c>
      <c r="K204" s="158">
        <v>0.05</v>
      </c>
      <c r="O204" s="155">
        <f t="shared" si="22"/>
        <v>636.59999999999991</v>
      </c>
    </row>
    <row r="205" spans="1:15">
      <c r="A205" t="s">
        <v>411</v>
      </c>
      <c r="B205" s="15">
        <v>64</v>
      </c>
      <c r="C205" s="15">
        <f t="shared" si="20"/>
        <v>640</v>
      </c>
      <c r="F205" s="157">
        <f t="shared" si="23"/>
        <v>11696.351999999999</v>
      </c>
      <c r="G205" s="15"/>
      <c r="H205">
        <v>-5.6247566200000003</v>
      </c>
      <c r="I205" s="158">
        <v>0.05</v>
      </c>
      <c r="J205">
        <v>-7.8129255400000002</v>
      </c>
      <c r="K205" s="158">
        <v>0.05</v>
      </c>
      <c r="O205" s="155">
        <f t="shared" si="22"/>
        <v>640</v>
      </c>
    </row>
    <row r="206" spans="1:15">
      <c r="A206" t="s">
        <v>412</v>
      </c>
      <c r="B206" s="15">
        <v>64.33</v>
      </c>
      <c r="C206" s="15">
        <f t="shared" si="20"/>
        <v>643.29999999999995</v>
      </c>
      <c r="F206" s="157">
        <f t="shared" si="23"/>
        <v>11669.149440000001</v>
      </c>
      <c r="G206" s="15"/>
      <c r="H206">
        <v>-5.0303132770055994</v>
      </c>
      <c r="I206" s="158">
        <v>0.05</v>
      </c>
      <c r="J206">
        <v>-7.1795485653477504</v>
      </c>
      <c r="K206" s="158">
        <v>0.05</v>
      </c>
      <c r="O206" s="155">
        <f t="shared" si="22"/>
        <v>643.29999999999995</v>
      </c>
    </row>
    <row r="207" spans="1:15">
      <c r="A207" t="s">
        <v>413</v>
      </c>
      <c r="B207" s="15">
        <v>64.66</v>
      </c>
      <c r="C207" s="15">
        <f t="shared" si="20"/>
        <v>646.59999999999991</v>
      </c>
      <c r="F207" s="157">
        <f t="shared" si="23"/>
        <v>11641.94688</v>
      </c>
      <c r="G207" s="15"/>
      <c r="H207">
        <v>-5.0190562206777489</v>
      </c>
      <c r="I207" s="158">
        <v>0.05</v>
      </c>
      <c r="J207">
        <v>-7.5221130047425326</v>
      </c>
      <c r="K207" s="158">
        <v>0.05</v>
      </c>
      <c r="O207" s="155">
        <f t="shared" si="22"/>
        <v>646.59999999999991</v>
      </c>
    </row>
    <row r="208" spans="1:15">
      <c r="A208" t="s">
        <v>414</v>
      </c>
      <c r="B208" s="15">
        <v>65</v>
      </c>
      <c r="C208" s="15">
        <f t="shared" si="20"/>
        <v>650</v>
      </c>
      <c r="F208" s="157">
        <f t="shared" si="23"/>
        <v>11613.92</v>
      </c>
      <c r="G208" s="15"/>
      <c r="H208">
        <v>-5.3679412500000003</v>
      </c>
      <c r="I208" s="158">
        <v>0.05</v>
      </c>
      <c r="J208">
        <v>-8.4028149600000006</v>
      </c>
      <c r="K208" s="158">
        <v>0.05</v>
      </c>
      <c r="O208" s="155">
        <f t="shared" si="22"/>
        <v>650</v>
      </c>
    </row>
    <row r="209" spans="1:15">
      <c r="A209" t="s">
        <v>415</v>
      </c>
      <c r="B209" s="15">
        <v>65.33</v>
      </c>
      <c r="C209" s="15">
        <f t="shared" si="20"/>
        <v>653.29999999999995</v>
      </c>
      <c r="F209" s="157">
        <f t="shared" si="23"/>
        <v>11586.71744</v>
      </c>
      <c r="G209" s="15"/>
      <c r="H209">
        <v>-5.1914475631762045</v>
      </c>
      <c r="I209" s="158">
        <v>0.05</v>
      </c>
      <c r="J209">
        <v>-8.2730499824616626</v>
      </c>
      <c r="K209" s="158">
        <v>0.05</v>
      </c>
      <c r="O209" s="155">
        <f t="shared" si="22"/>
        <v>653.29999999999995</v>
      </c>
    </row>
    <row r="210" spans="1:15">
      <c r="A210" t="s">
        <v>416</v>
      </c>
      <c r="B210" s="15">
        <v>65.66</v>
      </c>
      <c r="C210" s="15">
        <f t="shared" si="20"/>
        <v>656.59999999999991</v>
      </c>
      <c r="F210" s="157">
        <f t="shared" si="23"/>
        <v>11559.514880000001</v>
      </c>
      <c r="G210" s="15"/>
      <c r="H210">
        <v>-5.3991251529734248</v>
      </c>
      <c r="I210" s="158">
        <v>0.05</v>
      </c>
      <c r="J210">
        <v>-7.9101959394579353</v>
      </c>
      <c r="K210" s="158">
        <v>0.05</v>
      </c>
      <c r="O210" s="155">
        <f t="shared" si="22"/>
        <v>656.59999999999991</v>
      </c>
    </row>
    <row r="211" spans="1:15">
      <c r="A211" t="s">
        <v>417</v>
      </c>
      <c r="B211" s="15">
        <v>66</v>
      </c>
      <c r="C211" s="15">
        <f t="shared" si="20"/>
        <v>660</v>
      </c>
      <c r="F211" s="157">
        <f t="shared" si="23"/>
        <v>11531.488000000001</v>
      </c>
      <c r="G211" s="15"/>
      <c r="H211">
        <v>-5.3399598800000003</v>
      </c>
      <c r="I211" s="158">
        <v>0.05</v>
      </c>
      <c r="J211">
        <v>-8.0048308800000001</v>
      </c>
      <c r="K211" s="158">
        <v>0.05</v>
      </c>
      <c r="O211" s="155">
        <f t="shared" si="22"/>
        <v>660</v>
      </c>
    </row>
    <row r="212" spans="1:15">
      <c r="A212" t="s">
        <v>418</v>
      </c>
      <c r="B212" s="15">
        <v>66.33</v>
      </c>
      <c r="C212" s="15">
        <f t="shared" si="20"/>
        <v>663.3</v>
      </c>
      <c r="F212" s="157">
        <f t="shared" si="23"/>
        <v>11504.28544</v>
      </c>
      <c r="G212" s="15"/>
      <c r="H212">
        <v>-5.7729431886259555</v>
      </c>
      <c r="I212" s="158">
        <v>0.05</v>
      </c>
      <c r="J212">
        <v>-7.7663787372659048</v>
      </c>
      <c r="K212" s="158">
        <v>0.05</v>
      </c>
      <c r="O212" s="155">
        <f t="shared" si="22"/>
        <v>663.3</v>
      </c>
    </row>
    <row r="213" spans="1:15" s="155" customFormat="1">
      <c r="A213" s="147" t="s">
        <v>419</v>
      </c>
      <c r="B213" s="147">
        <v>66.400000000000006</v>
      </c>
      <c r="C213" s="147">
        <v>664</v>
      </c>
      <c r="D213" s="147">
        <v>8</v>
      </c>
      <c r="E213" s="149">
        <f>F213</f>
        <v>11498</v>
      </c>
      <c r="F213" s="149">
        <v>11498</v>
      </c>
      <c r="G213" s="147">
        <v>152</v>
      </c>
      <c r="H213" s="151">
        <f>(H212+H214)/2</f>
        <v>-5.5169182901229101</v>
      </c>
      <c r="I213" s="158">
        <v>0.05</v>
      </c>
      <c r="J213" s="151">
        <f>(J212+J214)/2</f>
        <v>-7.704743704628001</v>
      </c>
      <c r="K213" s="158">
        <v>0.05</v>
      </c>
      <c r="L213" s="147">
        <f>C213</f>
        <v>664</v>
      </c>
      <c r="M213" s="147">
        <f>$Q$2</f>
        <v>-3.5</v>
      </c>
      <c r="N213" s="191"/>
      <c r="O213" s="155">
        <f t="shared" si="22"/>
        <v>664</v>
      </c>
    </row>
    <row r="214" spans="1:15">
      <c r="A214" t="s">
        <v>420</v>
      </c>
      <c r="B214" s="15">
        <v>66.66</v>
      </c>
      <c r="C214" s="15">
        <f>B214*10</f>
        <v>666.59999999999991</v>
      </c>
      <c r="F214" s="157">
        <f t="shared" si="23"/>
        <v>11477.082880000002</v>
      </c>
      <c r="G214" s="15"/>
      <c r="H214">
        <v>-5.2608933916198648</v>
      </c>
      <c r="I214" s="158">
        <v>0.05</v>
      </c>
      <c r="J214">
        <v>-7.643108671990098</v>
      </c>
      <c r="K214" s="158">
        <v>0.05</v>
      </c>
      <c r="O214" s="155">
        <f t="shared" si="22"/>
        <v>666.59999999999991</v>
      </c>
    </row>
    <row r="215" spans="1:15">
      <c r="A215" t="s">
        <v>421</v>
      </c>
      <c r="B215" s="15">
        <v>67</v>
      </c>
      <c r="C215" s="15">
        <f>B215*10</f>
        <v>670</v>
      </c>
      <c r="F215" s="157">
        <f t="shared" si="23"/>
        <v>11449.056</v>
      </c>
      <c r="G215" s="15"/>
      <c r="H215">
        <v>-5.5680964900000003</v>
      </c>
      <c r="I215" s="158">
        <v>0.05</v>
      </c>
      <c r="J215">
        <v>-8.3492814400000004</v>
      </c>
      <c r="K215" s="158">
        <v>0.05</v>
      </c>
      <c r="O215" s="155">
        <f t="shared" si="22"/>
        <v>670</v>
      </c>
    </row>
    <row r="216" spans="1:15">
      <c r="H216" s="192"/>
      <c r="I216" s="158"/>
      <c r="J216" s="192"/>
      <c r="K216" s="158"/>
      <c r="O216" s="155"/>
    </row>
    <row r="217" spans="1:15" s="155" customFormat="1">
      <c r="A217" s="147"/>
      <c r="B217" s="147"/>
      <c r="C217" s="147"/>
      <c r="D217" s="147"/>
      <c r="E217" s="149"/>
      <c r="F217" s="149"/>
      <c r="G217" s="147"/>
      <c r="H217" s="192"/>
      <c r="I217" s="151"/>
      <c r="J217" s="151"/>
      <c r="K217" s="193"/>
      <c r="L217" s="147"/>
      <c r="M217" s="147"/>
      <c r="N217" s="191"/>
    </row>
    <row r="218" spans="1:15" s="155" customFormat="1">
      <c r="A218" s="147"/>
      <c r="B218" s="147"/>
      <c r="C218" s="147"/>
      <c r="D218" s="147"/>
      <c r="E218" s="149"/>
      <c r="F218" s="149"/>
      <c r="G218" s="147"/>
      <c r="H218" s="192"/>
      <c r="I218" s="151"/>
      <c r="J218" s="151"/>
      <c r="K218" s="193"/>
      <c r="L218" s="147"/>
      <c r="M218" s="147"/>
      <c r="N218" s="191"/>
    </row>
    <row r="219" spans="1:15" s="155" customFormat="1">
      <c r="A219" s="154" t="s">
        <v>422</v>
      </c>
      <c r="B219" s="147"/>
      <c r="C219" s="147"/>
      <c r="D219" s="147" t="s">
        <v>128</v>
      </c>
      <c r="E219" s="149"/>
      <c r="F219" s="149"/>
      <c r="G219" s="147"/>
      <c r="H219" s="151" t="s">
        <v>423</v>
      </c>
      <c r="I219" s="151"/>
      <c r="J219" s="151" t="s">
        <v>424</v>
      </c>
      <c r="K219" s="193"/>
      <c r="L219" s="147"/>
      <c r="M219" s="147"/>
      <c r="N219" s="191"/>
    </row>
    <row r="220" spans="1:15">
      <c r="A220" t="s">
        <v>425</v>
      </c>
      <c r="D220">
        <v>-5.5</v>
      </c>
      <c r="H220" s="192">
        <v>-3.8545099913238769</v>
      </c>
      <c r="I220" s="158">
        <v>0.05</v>
      </c>
      <c r="J220" s="192">
        <v>-3.8601984537250296</v>
      </c>
      <c r="K220" s="158">
        <v>0.05</v>
      </c>
      <c r="O220" s="155"/>
    </row>
    <row r="221" spans="1:15">
      <c r="A221" t="s">
        <v>426</v>
      </c>
      <c r="D221">
        <v>-2.5</v>
      </c>
      <c r="H221" s="192">
        <v>-3.9337363400487417</v>
      </c>
      <c r="I221" s="158">
        <v>0.05</v>
      </c>
      <c r="J221" s="192">
        <v>-5.3344199056017576</v>
      </c>
      <c r="K221" s="158">
        <v>0.05</v>
      </c>
      <c r="O221" s="155"/>
    </row>
    <row r="222" spans="1:15">
      <c r="A222" t="s">
        <v>226</v>
      </c>
      <c r="B222" s="15">
        <v>5</v>
      </c>
      <c r="C222" s="15">
        <f>B222*10</f>
        <v>50</v>
      </c>
      <c r="D222">
        <v>0</v>
      </c>
      <c r="F222" s="157">
        <f>-49.211*C222+30973</f>
        <v>28512.45</v>
      </c>
      <c r="G222" s="15"/>
      <c r="H222" s="192">
        <v>-4.0975796100000004</v>
      </c>
      <c r="I222" s="158">
        <v>0.05</v>
      </c>
      <c r="J222" s="192">
        <v>-5.9035102699999999</v>
      </c>
      <c r="K222" s="158">
        <v>0.05</v>
      </c>
      <c r="O222" s="155"/>
    </row>
    <row r="223" spans="1:15">
      <c r="A223" t="s">
        <v>427</v>
      </c>
      <c r="D223">
        <v>2.5</v>
      </c>
      <c r="H223" s="192">
        <v>-4.0068827590501472</v>
      </c>
      <c r="I223" s="158">
        <v>0.05</v>
      </c>
      <c r="J223" s="192">
        <v>-5.0259649869322125</v>
      </c>
      <c r="K223" s="158">
        <v>0.05</v>
      </c>
      <c r="O223" s="155"/>
    </row>
    <row r="224" spans="1:15">
      <c r="A224" t="s">
        <v>428</v>
      </c>
      <c r="D224">
        <v>5</v>
      </c>
      <c r="H224" s="192">
        <v>-3.7094477933409395</v>
      </c>
      <c r="I224" s="158">
        <v>0.05</v>
      </c>
      <c r="J224" s="192">
        <v>-4.2317388081359875</v>
      </c>
      <c r="K224" s="158">
        <v>0.05</v>
      </c>
      <c r="O224" s="155"/>
    </row>
    <row r="225" spans="1:15">
      <c r="D225" s="147" t="s">
        <v>128</v>
      </c>
      <c r="H225" s="151" t="s">
        <v>429</v>
      </c>
      <c r="I225" s="192"/>
      <c r="J225" s="151" t="s">
        <v>430</v>
      </c>
      <c r="O225" s="155"/>
    </row>
    <row r="226" spans="1:15">
      <c r="A226" t="s">
        <v>431</v>
      </c>
      <c r="D226">
        <v>-8</v>
      </c>
      <c r="H226" s="192">
        <v>-6.1794294363361866</v>
      </c>
      <c r="I226" s="158">
        <v>0.05</v>
      </c>
      <c r="J226" s="192">
        <v>-7.3377590781162843</v>
      </c>
      <c r="K226" s="158">
        <v>0.05</v>
      </c>
      <c r="O226" s="155"/>
    </row>
    <row r="227" spans="1:15">
      <c r="A227" t="s">
        <v>432</v>
      </c>
      <c r="D227">
        <v>-6.5</v>
      </c>
      <c r="H227" s="192">
        <v>-6.1306410649911296</v>
      </c>
      <c r="I227" s="158">
        <v>0.05</v>
      </c>
      <c r="J227" s="192">
        <v>-7.4423500916550589</v>
      </c>
      <c r="K227" s="158">
        <v>0.05</v>
      </c>
      <c r="O227" s="155"/>
    </row>
    <row r="228" spans="1:15">
      <c r="A228" t="s">
        <v>433</v>
      </c>
      <c r="D228">
        <v>-3</v>
      </c>
      <c r="H228" s="192">
        <v>-6.133335378952073</v>
      </c>
      <c r="I228" s="158">
        <v>0.05</v>
      </c>
      <c r="J228" s="192">
        <v>-7.3003403607884536</v>
      </c>
      <c r="K228" s="158">
        <v>0.05</v>
      </c>
      <c r="O228" s="155"/>
    </row>
    <row r="229" spans="1:15">
      <c r="A229" t="s">
        <v>340</v>
      </c>
      <c r="B229" s="15">
        <v>41</v>
      </c>
      <c r="C229" s="15">
        <f>B229*10</f>
        <v>410</v>
      </c>
      <c r="D229">
        <v>0</v>
      </c>
      <c r="F229" s="157">
        <f>-8.293*C229+16594</f>
        <v>13193.87</v>
      </c>
      <c r="G229" s="15"/>
      <c r="H229" s="192">
        <v>-6.0478498199999997</v>
      </c>
      <c r="I229" s="158">
        <v>0.05</v>
      </c>
      <c r="J229" s="192">
        <v>-7.3284422899999999</v>
      </c>
      <c r="K229" s="158">
        <v>0.05</v>
      </c>
      <c r="O229" s="155"/>
    </row>
    <row r="230" spans="1:15">
      <c r="A230" t="s">
        <v>434</v>
      </c>
      <c r="D230">
        <v>4</v>
      </c>
      <c r="H230" s="192">
        <v>-5.9096779627361755</v>
      </c>
      <c r="I230" s="158">
        <v>0.05</v>
      </c>
      <c r="J230" s="192">
        <v>-7.6758623377585797</v>
      </c>
      <c r="K230" s="158">
        <v>0.05</v>
      </c>
      <c r="O230" s="155"/>
    </row>
    <row r="231" spans="1:15">
      <c r="A231" t="s">
        <v>435</v>
      </c>
      <c r="D231">
        <v>7.5</v>
      </c>
      <c r="H231" s="192">
        <v>-5.9016481540951204</v>
      </c>
      <c r="I231" s="158">
        <v>0.05</v>
      </c>
      <c r="J231" s="192">
        <v>-7.1832663957092526</v>
      </c>
      <c r="K231" s="158">
        <v>0.05</v>
      </c>
      <c r="O231" s="155"/>
    </row>
    <row r="232" spans="1:15">
      <c r="A232" t="s">
        <v>436</v>
      </c>
      <c r="D232">
        <v>10</v>
      </c>
      <c r="H232" s="192">
        <v>-5.9029542324641806</v>
      </c>
      <c r="I232" s="158">
        <v>0.05</v>
      </c>
      <c r="J232" s="192">
        <v>-7.3449018853917716</v>
      </c>
      <c r="K232" s="158">
        <v>0.05</v>
      </c>
      <c r="O232" s="155"/>
    </row>
    <row r="233" spans="1:15">
      <c r="D233" s="147" t="s">
        <v>128</v>
      </c>
      <c r="H233" s="151" t="s">
        <v>437</v>
      </c>
      <c r="I233" s="192"/>
      <c r="J233" s="151" t="s">
        <v>438</v>
      </c>
      <c r="O233" s="155"/>
    </row>
    <row r="234" spans="1:15">
      <c r="A234" t="s">
        <v>439</v>
      </c>
      <c r="D234">
        <v>-7</v>
      </c>
      <c r="H234" s="192">
        <v>-4.8278371377410094</v>
      </c>
      <c r="I234" s="158">
        <v>0.05</v>
      </c>
      <c r="J234" s="192">
        <v>-7.1859502287499479</v>
      </c>
      <c r="K234" s="158">
        <v>0.05</v>
      </c>
      <c r="O234" s="155"/>
    </row>
    <row r="235" spans="1:15">
      <c r="A235" t="s">
        <v>440</v>
      </c>
      <c r="D235">
        <v>-4</v>
      </c>
      <c r="H235" s="192">
        <v>-4.8312690769430944</v>
      </c>
      <c r="I235" s="158">
        <v>0.05</v>
      </c>
      <c r="J235" s="192">
        <v>-7.2332781583210481</v>
      </c>
      <c r="K235" s="158">
        <v>0.05</v>
      </c>
      <c r="O235" s="155"/>
    </row>
    <row r="236" spans="1:15">
      <c r="A236" t="s">
        <v>406</v>
      </c>
      <c r="B236" s="15">
        <v>62</v>
      </c>
      <c r="C236" s="15">
        <f>B236*10</f>
        <v>620</v>
      </c>
      <c r="D236">
        <v>0</v>
      </c>
      <c r="F236" s="157">
        <f>-5.6078*C236+15222</f>
        <v>11745.164000000001</v>
      </c>
      <c r="G236" s="15"/>
      <c r="H236" s="192">
        <v>-5.0071889599999997</v>
      </c>
      <c r="I236" s="158">
        <v>0.05</v>
      </c>
      <c r="J236" s="192">
        <v>-8.1242196300000007</v>
      </c>
      <c r="K236" s="158">
        <v>0.05</v>
      </c>
      <c r="O236" s="155"/>
    </row>
    <row r="237" spans="1:15">
      <c r="A237" t="s">
        <v>441</v>
      </c>
      <c r="D237">
        <v>4</v>
      </c>
      <c r="H237" s="192">
        <v>-4.8151759503736953</v>
      </c>
      <c r="I237" s="158">
        <v>0.05</v>
      </c>
      <c r="J237" s="192">
        <v>-7.8420070637443908</v>
      </c>
      <c r="K237" s="158">
        <v>0.05</v>
      </c>
      <c r="O237" s="155"/>
    </row>
    <row r="238" spans="1:15">
      <c r="A238" t="s">
        <v>442</v>
      </c>
      <c r="D238">
        <v>7.5</v>
      </c>
      <c r="H238" s="192">
        <v>-4.8734210442263528</v>
      </c>
      <c r="I238" s="158">
        <v>0.05</v>
      </c>
      <c r="J238" s="192">
        <v>-7.5590119274379051</v>
      </c>
      <c r="K238" s="158">
        <v>0.05</v>
      </c>
      <c r="O238" s="155"/>
    </row>
  </sheetData>
  <printOptions gridLines="1" gridLinesSet="0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C86"/>
  <sheetViews>
    <sheetView workbookViewId="0">
      <selection activeCell="C2" sqref="C2"/>
    </sheetView>
  </sheetViews>
  <sheetFormatPr baseColWidth="10" defaultColWidth="11.44140625" defaultRowHeight="13.2"/>
  <cols>
    <col min="1" max="16384" width="11.44140625" style="194"/>
  </cols>
  <sheetData>
    <row r="1" spans="1:3">
      <c r="B1" s="195" t="s">
        <v>443</v>
      </c>
      <c r="C1" s="195" t="s">
        <v>444</v>
      </c>
    </row>
    <row r="2" spans="1:3">
      <c r="A2" s="194">
        <v>-125000</v>
      </c>
      <c r="B2" s="194">
        <f t="shared" ref="B2:B65" si="0">-A2</f>
        <v>125000</v>
      </c>
      <c r="C2" s="194">
        <v>-1.25</v>
      </c>
    </row>
    <row r="3" spans="1:3">
      <c r="A3" s="194">
        <v>-123500</v>
      </c>
      <c r="B3" s="194">
        <f t="shared" si="0"/>
        <v>123500</v>
      </c>
      <c r="C3" s="194">
        <v>4.9099998500000002</v>
      </c>
    </row>
    <row r="4" spans="1:3">
      <c r="A4" s="194">
        <v>-122000</v>
      </c>
      <c r="B4" s="194">
        <f t="shared" si="0"/>
        <v>122000</v>
      </c>
      <c r="C4" s="194">
        <v>6.3000001900000004</v>
      </c>
    </row>
    <row r="5" spans="1:3">
      <c r="A5" s="194">
        <v>-120500</v>
      </c>
      <c r="B5" s="194">
        <f t="shared" si="0"/>
        <v>120500</v>
      </c>
      <c r="C5" s="194">
        <v>2.2000000499999999</v>
      </c>
    </row>
    <row r="6" spans="1:3">
      <c r="A6" s="194">
        <v>-119000</v>
      </c>
      <c r="B6" s="194">
        <f t="shared" si="0"/>
        <v>119000</v>
      </c>
      <c r="C6" s="194">
        <v>-1.1599999700000001</v>
      </c>
    </row>
    <row r="7" spans="1:3">
      <c r="A7" s="194">
        <v>-117500</v>
      </c>
      <c r="B7" s="194">
        <f t="shared" si="0"/>
        <v>117500</v>
      </c>
      <c r="C7" s="194">
        <v>-5.4499998099999996</v>
      </c>
    </row>
    <row r="8" spans="1:3">
      <c r="A8" s="194">
        <v>-116000</v>
      </c>
      <c r="B8" s="194">
        <f t="shared" si="0"/>
        <v>116000</v>
      </c>
      <c r="C8" s="194">
        <v>-11.420000099999999</v>
      </c>
    </row>
    <row r="9" spans="1:3">
      <c r="A9" s="194">
        <v>-114500</v>
      </c>
      <c r="B9" s="194">
        <f t="shared" si="0"/>
        <v>114500</v>
      </c>
      <c r="C9" s="194">
        <v>-17.100000399999999</v>
      </c>
    </row>
    <row r="10" spans="1:3">
      <c r="A10" s="194">
        <v>-113000</v>
      </c>
      <c r="B10" s="194">
        <f t="shared" si="0"/>
        <v>113000</v>
      </c>
      <c r="C10" s="194">
        <v>-26.6900005</v>
      </c>
    </row>
    <row r="11" spans="1:3">
      <c r="A11" s="194">
        <v>-111500</v>
      </c>
      <c r="B11" s="194">
        <f t="shared" si="0"/>
        <v>111500</v>
      </c>
      <c r="C11" s="194">
        <v>-40.939998600000003</v>
      </c>
    </row>
    <row r="12" spans="1:3">
      <c r="A12" s="194">
        <v>-110000</v>
      </c>
      <c r="B12" s="194">
        <f t="shared" si="0"/>
        <v>110000</v>
      </c>
      <c r="C12" s="194">
        <v>-44.720001199999999</v>
      </c>
    </row>
    <row r="13" spans="1:3">
      <c r="A13" s="194">
        <v>-108500</v>
      </c>
      <c r="B13" s="194">
        <f t="shared" si="0"/>
        <v>108500</v>
      </c>
      <c r="C13" s="194">
        <v>-44.619998899999999</v>
      </c>
    </row>
    <row r="14" spans="1:3">
      <c r="A14" s="194">
        <v>-107000</v>
      </c>
      <c r="B14" s="194">
        <f t="shared" si="0"/>
        <v>107000</v>
      </c>
      <c r="C14" s="194">
        <v>-38.029998800000001</v>
      </c>
    </row>
    <row r="15" spans="1:3">
      <c r="A15" s="194">
        <v>-105500</v>
      </c>
      <c r="B15" s="194">
        <f t="shared" si="0"/>
        <v>105500</v>
      </c>
      <c r="C15" s="194">
        <v>-31.610000599999999</v>
      </c>
    </row>
    <row r="16" spans="1:3">
      <c r="A16" s="194">
        <v>-104000</v>
      </c>
      <c r="B16" s="194">
        <f t="shared" si="0"/>
        <v>104000</v>
      </c>
      <c r="C16" s="194">
        <v>-27.790000899999999</v>
      </c>
    </row>
    <row r="17" spans="1:3">
      <c r="A17" s="194">
        <v>-102500</v>
      </c>
      <c r="B17" s="194">
        <f t="shared" si="0"/>
        <v>102500</v>
      </c>
      <c r="C17" s="194">
        <v>-21.1800003</v>
      </c>
    </row>
    <row r="18" spans="1:3">
      <c r="A18" s="194">
        <v>-101000</v>
      </c>
      <c r="B18" s="194">
        <f t="shared" si="0"/>
        <v>101000</v>
      </c>
      <c r="C18" s="194">
        <v>-20.860000599999999</v>
      </c>
    </row>
    <row r="19" spans="1:3">
      <c r="A19" s="194">
        <v>-99500</v>
      </c>
      <c r="B19" s="194">
        <f t="shared" si="0"/>
        <v>99500</v>
      </c>
      <c r="C19" s="194">
        <v>-23.840000199999999</v>
      </c>
    </row>
    <row r="20" spans="1:3">
      <c r="A20" s="194">
        <v>-98000</v>
      </c>
      <c r="B20" s="194">
        <f t="shared" si="0"/>
        <v>98000</v>
      </c>
      <c r="C20" s="194">
        <v>-27.8099995</v>
      </c>
    </row>
    <row r="21" spans="1:3">
      <c r="A21" s="194">
        <v>-96500</v>
      </c>
      <c r="B21" s="194">
        <f t="shared" si="0"/>
        <v>96500</v>
      </c>
      <c r="C21" s="194">
        <v>-27.590000199999999</v>
      </c>
    </row>
    <row r="22" spans="1:3">
      <c r="A22" s="194">
        <v>-95000</v>
      </c>
      <c r="B22" s="194">
        <f t="shared" si="0"/>
        <v>95000</v>
      </c>
      <c r="C22" s="194">
        <v>-27.020000499999998</v>
      </c>
    </row>
    <row r="23" spans="1:3">
      <c r="A23" s="194">
        <v>-93500</v>
      </c>
      <c r="B23" s="194">
        <f t="shared" si="0"/>
        <v>93500</v>
      </c>
      <c r="C23" s="194">
        <v>-34.740001700000001</v>
      </c>
    </row>
    <row r="24" spans="1:3">
      <c r="A24" s="194">
        <v>-92000</v>
      </c>
      <c r="B24" s="194">
        <f t="shared" si="0"/>
        <v>92000</v>
      </c>
      <c r="C24" s="194">
        <v>-42.200000799999998</v>
      </c>
    </row>
    <row r="25" spans="1:3">
      <c r="A25" s="194">
        <v>-90500</v>
      </c>
      <c r="B25" s="194">
        <f t="shared" si="0"/>
        <v>90500</v>
      </c>
      <c r="C25" s="194">
        <v>-47.189998600000003</v>
      </c>
    </row>
    <row r="26" spans="1:3">
      <c r="A26" s="194">
        <v>-89000</v>
      </c>
      <c r="B26" s="194">
        <f t="shared" si="0"/>
        <v>89000</v>
      </c>
      <c r="C26" s="194">
        <v>-48.290000900000003</v>
      </c>
    </row>
    <row r="27" spans="1:3">
      <c r="A27" s="194">
        <v>-87500</v>
      </c>
      <c r="B27" s="194">
        <f t="shared" si="0"/>
        <v>87500</v>
      </c>
      <c r="C27" s="194">
        <v>-48.630001100000001</v>
      </c>
    </row>
    <row r="28" spans="1:3">
      <c r="A28" s="194">
        <v>-86000</v>
      </c>
      <c r="B28" s="194">
        <f t="shared" si="0"/>
        <v>86000</v>
      </c>
      <c r="C28" s="194">
        <v>-41.869998899999999</v>
      </c>
    </row>
    <row r="29" spans="1:3">
      <c r="A29" s="194">
        <v>-84500</v>
      </c>
      <c r="B29" s="194">
        <f t="shared" si="0"/>
        <v>84500</v>
      </c>
      <c r="C29" s="194">
        <v>-32.060001399999997</v>
      </c>
    </row>
    <row r="30" spans="1:3">
      <c r="A30" s="194">
        <v>-83000</v>
      </c>
      <c r="B30" s="194">
        <f t="shared" si="0"/>
        <v>83000</v>
      </c>
      <c r="C30" s="194">
        <v>-22.299999199999998</v>
      </c>
    </row>
    <row r="31" spans="1:3">
      <c r="A31" s="194">
        <v>-81500</v>
      </c>
      <c r="B31" s="194">
        <f t="shared" si="0"/>
        <v>81500</v>
      </c>
      <c r="C31" s="194">
        <v>-18.670000099999999</v>
      </c>
    </row>
    <row r="32" spans="1:3">
      <c r="A32" s="194">
        <v>-80000</v>
      </c>
      <c r="B32" s="194">
        <f t="shared" si="0"/>
        <v>80000</v>
      </c>
      <c r="C32" s="194">
        <v>-19.700000800000002</v>
      </c>
    </row>
    <row r="33" spans="1:3">
      <c r="A33" s="194">
        <v>-78500</v>
      </c>
      <c r="B33" s="194">
        <f t="shared" si="0"/>
        <v>78500</v>
      </c>
      <c r="C33" s="194">
        <v>-25.4300003</v>
      </c>
    </row>
    <row r="34" spans="1:3">
      <c r="A34" s="194">
        <v>-77000</v>
      </c>
      <c r="B34" s="194">
        <f t="shared" si="0"/>
        <v>77000</v>
      </c>
      <c r="C34" s="194">
        <v>-36.310001399999997</v>
      </c>
    </row>
    <row r="35" spans="1:3">
      <c r="A35" s="194">
        <v>-75500</v>
      </c>
      <c r="B35" s="194">
        <f t="shared" si="0"/>
        <v>75500</v>
      </c>
      <c r="C35" s="194">
        <v>-39.619998899999999</v>
      </c>
    </row>
    <row r="36" spans="1:3">
      <c r="A36" s="194">
        <v>-74000</v>
      </c>
      <c r="B36" s="194">
        <f t="shared" si="0"/>
        <v>74000</v>
      </c>
      <c r="C36" s="194">
        <v>-44.380001100000001</v>
      </c>
    </row>
    <row r="37" spans="1:3">
      <c r="A37" s="194">
        <v>-72500</v>
      </c>
      <c r="B37" s="194">
        <f t="shared" si="0"/>
        <v>72500</v>
      </c>
      <c r="C37" s="194">
        <v>-67.309997600000003</v>
      </c>
    </row>
    <row r="38" spans="1:3">
      <c r="A38" s="194">
        <v>-71000</v>
      </c>
      <c r="B38" s="194">
        <f t="shared" si="0"/>
        <v>71000</v>
      </c>
      <c r="C38" s="194">
        <v>-72.769996599999999</v>
      </c>
    </row>
    <row r="39" spans="1:3">
      <c r="A39" s="194">
        <v>-69500</v>
      </c>
      <c r="B39" s="194">
        <f t="shared" si="0"/>
        <v>69500</v>
      </c>
      <c r="C39" s="194">
        <v>-76.379997299999999</v>
      </c>
    </row>
    <row r="40" spans="1:3">
      <c r="A40" s="194">
        <v>-68000</v>
      </c>
      <c r="B40" s="194">
        <f t="shared" si="0"/>
        <v>68000</v>
      </c>
      <c r="C40" s="194">
        <v>-78.050003099999998</v>
      </c>
    </row>
    <row r="41" spans="1:3">
      <c r="A41" s="194">
        <v>-66500</v>
      </c>
      <c r="B41" s="194">
        <f t="shared" si="0"/>
        <v>66500</v>
      </c>
      <c r="C41" s="194">
        <v>-84.360000600000006</v>
      </c>
    </row>
    <row r="42" spans="1:3">
      <c r="A42" s="194">
        <v>-65000</v>
      </c>
      <c r="B42" s="194">
        <f t="shared" si="0"/>
        <v>65000</v>
      </c>
      <c r="C42" s="194">
        <v>-84.650001500000002</v>
      </c>
    </row>
    <row r="43" spans="1:3">
      <c r="A43" s="194">
        <v>-63500</v>
      </c>
      <c r="B43" s="194">
        <f t="shared" si="0"/>
        <v>63500</v>
      </c>
      <c r="C43" s="194">
        <v>-74.580001800000005</v>
      </c>
    </row>
    <row r="44" spans="1:3">
      <c r="A44" s="194">
        <v>-62000</v>
      </c>
      <c r="B44" s="194">
        <f t="shared" si="0"/>
        <v>62000</v>
      </c>
      <c r="C44" s="194">
        <v>-54.740001700000001</v>
      </c>
    </row>
    <row r="45" spans="1:3">
      <c r="A45" s="194">
        <v>-60500</v>
      </c>
      <c r="B45" s="194">
        <f t="shared" si="0"/>
        <v>60500</v>
      </c>
      <c r="C45" s="194">
        <v>-48.020000500000002</v>
      </c>
    </row>
    <row r="46" spans="1:3">
      <c r="A46" s="194">
        <v>-59000</v>
      </c>
      <c r="B46" s="194">
        <f t="shared" si="0"/>
        <v>59000</v>
      </c>
      <c r="C46" s="194">
        <v>-56.200000799999998</v>
      </c>
    </row>
    <row r="47" spans="1:3">
      <c r="A47" s="194">
        <v>-57500</v>
      </c>
      <c r="B47" s="194">
        <f t="shared" si="0"/>
        <v>57500</v>
      </c>
      <c r="C47" s="194">
        <v>-60.540000900000003</v>
      </c>
    </row>
    <row r="48" spans="1:3">
      <c r="A48" s="194">
        <v>-56000</v>
      </c>
      <c r="B48" s="194">
        <f t="shared" si="0"/>
        <v>56000</v>
      </c>
      <c r="C48" s="194">
        <v>-55.900001500000002</v>
      </c>
    </row>
    <row r="49" spans="1:3">
      <c r="A49" s="194">
        <v>-54500</v>
      </c>
      <c r="B49" s="194">
        <f t="shared" si="0"/>
        <v>54500</v>
      </c>
      <c r="C49" s="194">
        <v>-52.090000199999999</v>
      </c>
    </row>
    <row r="50" spans="1:3">
      <c r="A50" s="194">
        <v>-53000</v>
      </c>
      <c r="B50" s="194">
        <f t="shared" si="0"/>
        <v>53000</v>
      </c>
      <c r="C50" s="194">
        <v>-57.560001399999997</v>
      </c>
    </row>
    <row r="51" spans="1:3">
      <c r="A51" s="194">
        <v>-51500</v>
      </c>
      <c r="B51" s="194">
        <f t="shared" si="0"/>
        <v>51500</v>
      </c>
      <c r="C51" s="194">
        <v>-68.870002700000001</v>
      </c>
    </row>
    <row r="52" spans="1:3">
      <c r="A52" s="194">
        <v>-50000</v>
      </c>
      <c r="B52" s="194">
        <f t="shared" si="0"/>
        <v>50000</v>
      </c>
      <c r="C52" s="194">
        <v>-71.610000600000006</v>
      </c>
    </row>
    <row r="53" spans="1:3">
      <c r="A53" s="194">
        <v>-48500</v>
      </c>
      <c r="B53" s="194">
        <f t="shared" si="0"/>
        <v>48500</v>
      </c>
      <c r="C53" s="194">
        <v>-74</v>
      </c>
    </row>
    <row r="54" spans="1:3">
      <c r="A54" s="194">
        <v>-47000</v>
      </c>
      <c r="B54" s="194">
        <f t="shared" si="0"/>
        <v>47000</v>
      </c>
      <c r="C54" s="194">
        <v>-73.220001199999999</v>
      </c>
    </row>
    <row r="55" spans="1:3">
      <c r="A55" s="194">
        <v>-45500</v>
      </c>
      <c r="B55" s="194">
        <f t="shared" si="0"/>
        <v>45500</v>
      </c>
      <c r="C55" s="194">
        <v>-73.489997900000006</v>
      </c>
    </row>
    <row r="56" spans="1:3">
      <c r="A56" s="194">
        <v>-44000</v>
      </c>
      <c r="B56" s="194">
        <f t="shared" si="0"/>
        <v>44000</v>
      </c>
      <c r="C56" s="194">
        <v>-75.599998499999998</v>
      </c>
    </row>
    <row r="57" spans="1:3">
      <c r="A57" s="194">
        <v>-42500</v>
      </c>
      <c r="B57" s="194">
        <f t="shared" si="0"/>
        <v>42500</v>
      </c>
      <c r="C57" s="194">
        <v>-73.540000899999995</v>
      </c>
    </row>
    <row r="58" spans="1:3">
      <c r="A58" s="194">
        <v>-41000</v>
      </c>
      <c r="B58" s="194">
        <f t="shared" si="0"/>
        <v>41000</v>
      </c>
      <c r="C58" s="194">
        <v>-67.819999699999997</v>
      </c>
    </row>
    <row r="59" spans="1:3">
      <c r="A59" s="194">
        <v>-39500</v>
      </c>
      <c r="B59" s="194">
        <f t="shared" si="0"/>
        <v>39500</v>
      </c>
      <c r="C59" s="194">
        <v>-62.110000599999999</v>
      </c>
    </row>
    <row r="60" spans="1:3">
      <c r="A60" s="194">
        <v>-38000</v>
      </c>
      <c r="B60" s="194">
        <f t="shared" si="0"/>
        <v>38000</v>
      </c>
      <c r="C60" s="194">
        <v>-66.730003400000001</v>
      </c>
    </row>
    <row r="61" spans="1:3">
      <c r="A61" s="194">
        <v>-36500</v>
      </c>
      <c r="B61" s="194">
        <f t="shared" si="0"/>
        <v>36500</v>
      </c>
      <c r="C61" s="194">
        <v>-78.029998800000001</v>
      </c>
    </row>
    <row r="62" spans="1:3">
      <c r="A62" s="194">
        <v>-35000</v>
      </c>
      <c r="B62" s="194">
        <f t="shared" si="0"/>
        <v>35000</v>
      </c>
      <c r="C62" s="194">
        <v>-80.680000300000003</v>
      </c>
    </row>
    <row r="63" spans="1:3">
      <c r="A63" s="194">
        <v>-33500</v>
      </c>
      <c r="B63" s="194">
        <f t="shared" si="0"/>
        <v>33500</v>
      </c>
      <c r="C63" s="194">
        <v>-79.209999100000005</v>
      </c>
    </row>
    <row r="64" spans="1:3">
      <c r="A64" s="194">
        <v>-32000</v>
      </c>
      <c r="B64" s="194">
        <f t="shared" si="0"/>
        <v>32000</v>
      </c>
      <c r="C64" s="194">
        <v>-78.470001199999999</v>
      </c>
    </row>
    <row r="65" spans="1:3">
      <c r="A65" s="194">
        <v>-30500</v>
      </c>
      <c r="B65" s="194">
        <f t="shared" si="0"/>
        <v>30500</v>
      </c>
      <c r="C65" s="194">
        <v>-81.720001199999999</v>
      </c>
    </row>
    <row r="66" spans="1:3">
      <c r="A66" s="194">
        <v>-29000</v>
      </c>
      <c r="B66" s="194">
        <f t="shared" ref="B66:B86" si="1">-A66</f>
        <v>29000</v>
      </c>
      <c r="C66" s="194">
        <v>-88.059997600000003</v>
      </c>
    </row>
    <row r="67" spans="1:3">
      <c r="A67" s="194">
        <v>-27500</v>
      </c>
      <c r="B67" s="194">
        <f t="shared" si="1"/>
        <v>27500</v>
      </c>
      <c r="C67" s="194">
        <v>-98.529998800000001</v>
      </c>
    </row>
    <row r="68" spans="1:3">
      <c r="A68" s="194">
        <v>-26000</v>
      </c>
      <c r="B68" s="194">
        <f t="shared" si="1"/>
        <v>26000</v>
      </c>
      <c r="C68" s="194">
        <v>-106.199997</v>
      </c>
    </row>
    <row r="69" spans="1:3">
      <c r="A69" s="194">
        <v>-24500</v>
      </c>
      <c r="B69" s="194">
        <f t="shared" si="1"/>
        <v>24500</v>
      </c>
      <c r="C69" s="194">
        <v>-112.989998</v>
      </c>
    </row>
    <row r="70" spans="1:3">
      <c r="A70" s="194">
        <v>-23000</v>
      </c>
      <c r="B70" s="194">
        <f t="shared" si="1"/>
        <v>23000</v>
      </c>
      <c r="C70" s="194">
        <v>-117.709999</v>
      </c>
    </row>
    <row r="71" spans="1:3">
      <c r="A71" s="194">
        <v>-21500</v>
      </c>
      <c r="B71" s="194">
        <f t="shared" si="1"/>
        <v>21500</v>
      </c>
      <c r="C71" s="194">
        <v>-120.510002</v>
      </c>
    </row>
    <row r="72" spans="1:3">
      <c r="A72" s="194">
        <v>-20000</v>
      </c>
      <c r="B72" s="194">
        <f t="shared" si="1"/>
        <v>20000</v>
      </c>
      <c r="C72" s="194">
        <v>-123.019997</v>
      </c>
    </row>
    <row r="73" spans="1:3">
      <c r="A73" s="194">
        <v>-18500</v>
      </c>
      <c r="B73" s="194">
        <f t="shared" si="1"/>
        <v>18500</v>
      </c>
      <c r="C73" s="194">
        <v>-120.07</v>
      </c>
    </row>
    <row r="74" spans="1:3">
      <c r="A74" s="194">
        <v>-17000</v>
      </c>
      <c r="B74" s="194">
        <f t="shared" si="1"/>
        <v>17000</v>
      </c>
      <c r="C74" s="194">
        <v>-114.16999800000001</v>
      </c>
    </row>
    <row r="75" spans="1:3">
      <c r="A75" s="194">
        <v>-15500</v>
      </c>
      <c r="B75" s="194">
        <f t="shared" si="1"/>
        <v>15500</v>
      </c>
      <c r="C75" s="194">
        <v>-105.16999800000001</v>
      </c>
    </row>
    <row r="76" spans="1:3">
      <c r="A76" s="194">
        <v>-14000</v>
      </c>
      <c r="B76" s="194">
        <f t="shared" si="1"/>
        <v>14000</v>
      </c>
      <c r="C76" s="194">
        <v>-88.940002399999997</v>
      </c>
    </row>
    <row r="77" spans="1:3">
      <c r="A77" s="194">
        <v>-12500</v>
      </c>
      <c r="B77" s="194">
        <f t="shared" si="1"/>
        <v>12500</v>
      </c>
      <c r="C77" s="194">
        <v>-67.260002099999994</v>
      </c>
    </row>
    <row r="78" spans="1:3">
      <c r="A78" s="194">
        <v>-11000</v>
      </c>
      <c r="B78" s="194">
        <f t="shared" si="1"/>
        <v>11000</v>
      </c>
      <c r="C78" s="194">
        <v>-44.990001700000001</v>
      </c>
    </row>
    <row r="79" spans="1:3">
      <c r="A79" s="194">
        <v>-9500</v>
      </c>
      <c r="B79" s="194">
        <f t="shared" si="1"/>
        <v>9500</v>
      </c>
      <c r="C79" s="194">
        <v>-24.340000199999999</v>
      </c>
    </row>
    <row r="80" spans="1:3">
      <c r="A80" s="194">
        <v>-8000</v>
      </c>
      <c r="B80" s="194">
        <f t="shared" si="1"/>
        <v>8000</v>
      </c>
      <c r="C80" s="194">
        <v>-9.7399997700000007</v>
      </c>
    </row>
    <row r="81" spans="1:3">
      <c r="A81" s="194">
        <v>-6500</v>
      </c>
      <c r="B81" s="194">
        <f t="shared" si="1"/>
        <v>6500</v>
      </c>
      <c r="C81" s="194">
        <v>-4.8699998899999999</v>
      </c>
    </row>
    <row r="82" spans="1:3">
      <c r="A82" s="194">
        <v>-5000</v>
      </c>
      <c r="B82" s="194">
        <f t="shared" si="1"/>
        <v>5000</v>
      </c>
      <c r="C82" s="194">
        <v>-2.5099999899999998</v>
      </c>
    </row>
    <row r="83" spans="1:3">
      <c r="A83" s="194">
        <v>-3500</v>
      </c>
      <c r="B83" s="194">
        <f t="shared" si="1"/>
        <v>3500</v>
      </c>
      <c r="C83" s="194">
        <v>-1.17999995</v>
      </c>
    </row>
    <row r="84" spans="1:3">
      <c r="A84" s="194">
        <v>-2000</v>
      </c>
      <c r="B84" s="194">
        <f t="shared" si="1"/>
        <v>2000</v>
      </c>
      <c r="C84" s="194">
        <v>-0.15000000599999999</v>
      </c>
    </row>
    <row r="85" spans="1:3">
      <c r="A85" s="194">
        <v>-500</v>
      </c>
      <c r="B85" s="194">
        <f t="shared" si="1"/>
        <v>500</v>
      </c>
      <c r="C85" s="194">
        <v>0</v>
      </c>
    </row>
    <row r="86" spans="1:3">
      <c r="A86" s="194">
        <v>0</v>
      </c>
      <c r="B86" s="194">
        <f t="shared" si="1"/>
        <v>0</v>
      </c>
      <c r="C86" s="194">
        <v>0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3001"/>
  <sheetViews>
    <sheetView workbookViewId="0"/>
  </sheetViews>
  <sheetFormatPr baseColWidth="10" defaultColWidth="9.109375" defaultRowHeight="13.2"/>
  <cols>
    <col min="1" max="1" width="9.109375" style="198" customWidth="1"/>
    <col min="2" max="2" width="14.88671875" style="194" customWidth="1"/>
    <col min="3" max="3" width="14.33203125" style="200" customWidth="1"/>
    <col min="4" max="4" width="9.109375" style="198" customWidth="1"/>
    <col min="5" max="16384" width="9.109375" style="194"/>
  </cols>
  <sheetData>
    <row r="1" spans="1:4">
      <c r="A1" s="196" t="s">
        <v>445</v>
      </c>
      <c r="B1" s="197" t="s">
        <v>446</v>
      </c>
      <c r="C1" s="197" t="s">
        <v>447</v>
      </c>
      <c r="D1" s="196" t="s">
        <v>448</v>
      </c>
    </row>
    <row r="2" spans="1:4">
      <c r="A2" s="198">
        <v>20</v>
      </c>
      <c r="B2" s="199">
        <v>7.35</v>
      </c>
      <c r="C2" s="199">
        <v>-35.159999999999997</v>
      </c>
      <c r="D2" s="198">
        <v>1</v>
      </c>
    </row>
    <row r="3" spans="1:4">
      <c r="A3" s="198">
        <v>40</v>
      </c>
      <c r="B3" s="199">
        <v>14.15</v>
      </c>
      <c r="C3" s="199">
        <v>-35.82</v>
      </c>
      <c r="D3" s="198">
        <v>1</v>
      </c>
    </row>
    <row r="4" spans="1:4">
      <c r="A4" s="198">
        <v>60</v>
      </c>
      <c r="B4" s="199">
        <v>20.399999999999999</v>
      </c>
      <c r="C4" s="199">
        <v>-35.11</v>
      </c>
      <c r="D4" s="198">
        <v>1</v>
      </c>
    </row>
    <row r="5" spans="1:4">
      <c r="A5" s="198">
        <v>80</v>
      </c>
      <c r="B5" s="199">
        <v>26.1</v>
      </c>
      <c r="C5" s="199">
        <v>-34.65</v>
      </c>
      <c r="D5" s="198">
        <v>1</v>
      </c>
    </row>
    <row r="6" spans="1:4">
      <c r="A6" s="198">
        <v>100</v>
      </c>
      <c r="B6" s="199">
        <v>31.53</v>
      </c>
      <c r="C6" s="199">
        <v>-34.53</v>
      </c>
      <c r="D6" s="198">
        <v>1</v>
      </c>
    </row>
    <row r="7" spans="1:4">
      <c r="A7" s="198">
        <v>120</v>
      </c>
      <c r="B7" s="199">
        <v>36.83</v>
      </c>
      <c r="C7" s="199">
        <v>-35.29</v>
      </c>
      <c r="D7" s="198">
        <v>1</v>
      </c>
    </row>
    <row r="8" spans="1:4">
      <c r="A8" s="198">
        <v>140</v>
      </c>
      <c r="B8" s="199">
        <v>42.05</v>
      </c>
      <c r="C8" s="199">
        <v>-35.020000000000003</v>
      </c>
      <c r="D8" s="198">
        <v>1</v>
      </c>
    </row>
    <row r="9" spans="1:4">
      <c r="A9" s="198">
        <v>160</v>
      </c>
      <c r="B9" s="199">
        <v>46.95</v>
      </c>
      <c r="C9" s="199">
        <v>-35.020000000000003</v>
      </c>
      <c r="D9" s="198">
        <v>1</v>
      </c>
    </row>
    <row r="10" spans="1:4">
      <c r="A10" s="198">
        <v>180</v>
      </c>
      <c r="B10" s="199">
        <v>51.75</v>
      </c>
      <c r="C10" s="199">
        <v>-35.78</v>
      </c>
      <c r="D10" s="198">
        <v>1</v>
      </c>
    </row>
    <row r="11" spans="1:4">
      <c r="A11" s="198">
        <v>200</v>
      </c>
      <c r="B11" s="199">
        <v>56.33</v>
      </c>
      <c r="C11" s="199">
        <v>-35.159999999999997</v>
      </c>
      <c r="D11" s="198">
        <v>1</v>
      </c>
    </row>
    <row r="12" spans="1:4">
      <c r="A12" s="198">
        <v>220</v>
      </c>
      <c r="B12" s="199">
        <v>60.83</v>
      </c>
      <c r="C12" s="199">
        <v>-35.61</v>
      </c>
      <c r="D12" s="198">
        <v>1</v>
      </c>
    </row>
    <row r="13" spans="1:4">
      <c r="A13" s="198">
        <v>240</v>
      </c>
      <c r="B13" s="199">
        <v>65.13</v>
      </c>
      <c r="C13" s="199">
        <v>-35.119999999999997</v>
      </c>
      <c r="D13" s="198">
        <v>1</v>
      </c>
    </row>
    <row r="14" spans="1:4">
      <c r="A14" s="198">
        <v>260</v>
      </c>
      <c r="B14" s="199">
        <v>69.349999999999994</v>
      </c>
      <c r="C14" s="199">
        <v>-35.79</v>
      </c>
      <c r="D14" s="198">
        <v>1</v>
      </c>
    </row>
    <row r="15" spans="1:4">
      <c r="A15" s="198">
        <v>280</v>
      </c>
      <c r="B15" s="199">
        <v>73.599999999999994</v>
      </c>
      <c r="C15" s="199">
        <v>-35.82</v>
      </c>
      <c r="D15" s="198">
        <v>1</v>
      </c>
    </row>
    <row r="16" spans="1:4">
      <c r="A16" s="198">
        <v>300</v>
      </c>
      <c r="B16" s="199">
        <v>77.599999999999994</v>
      </c>
      <c r="C16" s="199">
        <v>-35.36</v>
      </c>
      <c r="D16" s="198">
        <v>1</v>
      </c>
    </row>
    <row r="17" spans="1:4">
      <c r="A17" s="198">
        <v>320</v>
      </c>
      <c r="B17" s="199">
        <v>81.75</v>
      </c>
      <c r="C17" s="199">
        <v>-36.049999999999997</v>
      </c>
      <c r="D17" s="198">
        <v>1</v>
      </c>
    </row>
    <row r="18" spans="1:4">
      <c r="A18" s="198">
        <v>340</v>
      </c>
      <c r="B18" s="199">
        <v>85.65</v>
      </c>
      <c r="C18" s="199">
        <v>-35.39</v>
      </c>
      <c r="D18" s="198">
        <v>1</v>
      </c>
    </row>
    <row r="19" spans="1:4">
      <c r="A19" s="198">
        <v>360</v>
      </c>
      <c r="B19" s="199">
        <v>89.55</v>
      </c>
      <c r="C19" s="199">
        <v>-36.14</v>
      </c>
      <c r="D19" s="198">
        <v>1</v>
      </c>
    </row>
    <row r="20" spans="1:4">
      <c r="A20" s="198">
        <v>380</v>
      </c>
      <c r="B20" s="199">
        <v>93.48</v>
      </c>
      <c r="C20" s="199">
        <v>-35.33</v>
      </c>
      <c r="D20" s="198">
        <v>1</v>
      </c>
    </row>
    <row r="21" spans="1:4">
      <c r="A21" s="198">
        <v>400</v>
      </c>
      <c r="B21" s="199">
        <v>97.43</v>
      </c>
      <c r="C21" s="199">
        <v>-35.35</v>
      </c>
      <c r="D21" s="198">
        <v>1</v>
      </c>
    </row>
    <row r="22" spans="1:4">
      <c r="A22" s="198">
        <v>420</v>
      </c>
      <c r="B22" s="199">
        <v>101.4</v>
      </c>
      <c r="C22" s="199">
        <v>-35.72</v>
      </c>
      <c r="D22" s="198">
        <v>1</v>
      </c>
    </row>
    <row r="23" spans="1:4">
      <c r="A23" s="198">
        <v>440</v>
      </c>
      <c r="B23" s="199">
        <v>105.28</v>
      </c>
      <c r="C23" s="199">
        <v>-35.03</v>
      </c>
      <c r="D23" s="198">
        <v>1</v>
      </c>
    </row>
    <row r="24" spans="1:4">
      <c r="A24" s="198">
        <v>460</v>
      </c>
      <c r="B24" s="199">
        <v>109.1</v>
      </c>
      <c r="C24" s="199">
        <v>-35.61</v>
      </c>
      <c r="D24" s="198">
        <v>1</v>
      </c>
    </row>
    <row r="25" spans="1:4">
      <c r="A25" s="198">
        <v>480</v>
      </c>
      <c r="B25" s="199">
        <v>112.88</v>
      </c>
      <c r="C25" s="199">
        <v>-35.82</v>
      </c>
      <c r="D25" s="198">
        <v>1</v>
      </c>
    </row>
    <row r="26" spans="1:4">
      <c r="A26" s="198">
        <v>500</v>
      </c>
      <c r="B26" s="199">
        <v>116.7</v>
      </c>
      <c r="C26" s="199">
        <v>-34.93</v>
      </c>
      <c r="D26" s="198">
        <v>1</v>
      </c>
    </row>
    <row r="27" spans="1:4">
      <c r="A27" s="198">
        <v>520</v>
      </c>
      <c r="B27" s="199">
        <v>120.43</v>
      </c>
      <c r="C27" s="199">
        <v>-35.07</v>
      </c>
      <c r="D27" s="198">
        <v>1</v>
      </c>
    </row>
    <row r="28" spans="1:4">
      <c r="A28" s="198">
        <v>540</v>
      </c>
      <c r="B28" s="199">
        <v>124.05</v>
      </c>
      <c r="C28" s="199">
        <v>-35.869999999999997</v>
      </c>
      <c r="D28" s="198">
        <v>1</v>
      </c>
    </row>
    <row r="29" spans="1:4">
      <c r="A29" s="198">
        <v>560</v>
      </c>
      <c r="B29" s="199">
        <v>128.18</v>
      </c>
      <c r="C29" s="199">
        <v>-35.130000000000003</v>
      </c>
      <c r="D29" s="198">
        <v>1</v>
      </c>
    </row>
    <row r="30" spans="1:4">
      <c r="A30" s="198">
        <v>580</v>
      </c>
      <c r="B30" s="199">
        <v>131.88</v>
      </c>
      <c r="C30" s="199">
        <v>-34.979999999999997</v>
      </c>
      <c r="D30" s="198">
        <v>1</v>
      </c>
    </row>
    <row r="31" spans="1:4">
      <c r="A31" s="198">
        <v>600</v>
      </c>
      <c r="B31" s="199">
        <v>135.72999999999999</v>
      </c>
      <c r="C31" s="199">
        <v>-35.049999999999997</v>
      </c>
      <c r="D31" s="198">
        <v>1</v>
      </c>
    </row>
    <row r="32" spans="1:4">
      <c r="A32" s="198">
        <v>620</v>
      </c>
      <c r="B32" s="199">
        <v>139.4</v>
      </c>
      <c r="C32" s="199">
        <v>-35.53</v>
      </c>
      <c r="D32" s="198">
        <v>1</v>
      </c>
    </row>
    <row r="33" spans="1:4">
      <c r="A33" s="198">
        <v>640</v>
      </c>
      <c r="B33" s="199">
        <v>143.18</v>
      </c>
      <c r="C33" s="199">
        <v>-34.86</v>
      </c>
      <c r="D33" s="198">
        <v>1</v>
      </c>
    </row>
    <row r="34" spans="1:4">
      <c r="A34" s="198">
        <v>660</v>
      </c>
      <c r="B34" s="199">
        <v>146.93</v>
      </c>
      <c r="C34" s="199">
        <v>-35.25</v>
      </c>
      <c r="D34" s="198">
        <v>1</v>
      </c>
    </row>
    <row r="35" spans="1:4">
      <c r="A35" s="198">
        <v>680</v>
      </c>
      <c r="B35" s="199">
        <v>150.69999999999999</v>
      </c>
      <c r="C35" s="199">
        <v>-36.43</v>
      </c>
      <c r="D35" s="198">
        <v>1</v>
      </c>
    </row>
    <row r="36" spans="1:4">
      <c r="A36" s="198">
        <v>700</v>
      </c>
      <c r="B36" s="199">
        <v>154.33000000000001</v>
      </c>
      <c r="C36" s="199">
        <v>-35.07</v>
      </c>
      <c r="D36" s="198">
        <v>1</v>
      </c>
    </row>
    <row r="37" spans="1:4">
      <c r="A37" s="198">
        <v>720</v>
      </c>
      <c r="B37" s="199">
        <v>157.72999999999999</v>
      </c>
      <c r="C37" s="199">
        <v>-35.200000000000003</v>
      </c>
      <c r="D37" s="198">
        <v>1</v>
      </c>
    </row>
    <row r="38" spans="1:4">
      <c r="A38" s="198">
        <v>740</v>
      </c>
      <c r="B38" s="199">
        <v>161.38</v>
      </c>
      <c r="C38" s="199">
        <v>-35.49</v>
      </c>
      <c r="D38" s="198">
        <v>1</v>
      </c>
    </row>
    <row r="39" spans="1:4">
      <c r="A39" s="198">
        <v>760</v>
      </c>
      <c r="B39" s="199">
        <v>165.13</v>
      </c>
      <c r="C39" s="199">
        <v>-35.67</v>
      </c>
      <c r="D39" s="198">
        <v>1</v>
      </c>
    </row>
    <row r="40" spans="1:4">
      <c r="A40" s="198">
        <v>780</v>
      </c>
      <c r="B40" s="199">
        <v>168.63</v>
      </c>
      <c r="C40" s="199">
        <v>-35.4</v>
      </c>
      <c r="D40" s="198">
        <v>1</v>
      </c>
    </row>
    <row r="41" spans="1:4">
      <c r="A41" s="198">
        <v>800</v>
      </c>
      <c r="B41" s="199">
        <v>172</v>
      </c>
      <c r="C41" s="199">
        <v>-35.15</v>
      </c>
      <c r="D41" s="198">
        <v>1</v>
      </c>
    </row>
    <row r="42" spans="1:4">
      <c r="A42" s="198">
        <v>820</v>
      </c>
      <c r="B42" s="199">
        <v>175.6</v>
      </c>
      <c r="C42" s="199">
        <v>-35.799999999999997</v>
      </c>
      <c r="D42" s="198">
        <v>1</v>
      </c>
    </row>
    <row r="43" spans="1:4">
      <c r="A43" s="198">
        <v>840</v>
      </c>
      <c r="B43" s="199">
        <v>179.23</v>
      </c>
      <c r="C43" s="199">
        <v>-35.340000000000003</v>
      </c>
      <c r="D43" s="198">
        <v>1</v>
      </c>
    </row>
    <row r="44" spans="1:4">
      <c r="A44" s="198">
        <v>860</v>
      </c>
      <c r="B44" s="199">
        <v>182.83</v>
      </c>
      <c r="C44" s="199">
        <v>-35.619999999999997</v>
      </c>
      <c r="D44" s="198">
        <v>1</v>
      </c>
    </row>
    <row r="45" spans="1:4">
      <c r="A45" s="198">
        <v>880</v>
      </c>
      <c r="B45" s="199">
        <v>186.55</v>
      </c>
      <c r="C45" s="199">
        <v>-35.369999999999997</v>
      </c>
      <c r="D45" s="198">
        <v>1</v>
      </c>
    </row>
    <row r="46" spans="1:4">
      <c r="A46" s="198">
        <v>900</v>
      </c>
      <c r="B46" s="199">
        <v>190.18</v>
      </c>
      <c r="C46" s="199">
        <v>-35.590000000000003</v>
      </c>
      <c r="D46" s="198">
        <v>1</v>
      </c>
    </row>
    <row r="47" spans="1:4">
      <c r="A47" s="198">
        <v>920</v>
      </c>
      <c r="B47" s="199">
        <v>193.98</v>
      </c>
      <c r="C47" s="199">
        <v>-35.14</v>
      </c>
      <c r="D47" s="198">
        <v>1</v>
      </c>
    </row>
    <row r="48" spans="1:4">
      <c r="A48" s="198">
        <v>940</v>
      </c>
      <c r="B48" s="199">
        <v>197.35</v>
      </c>
      <c r="C48" s="199">
        <v>-35.450000000000003</v>
      </c>
      <c r="D48" s="198">
        <v>1</v>
      </c>
    </row>
    <row r="49" spans="1:4">
      <c r="A49" s="198">
        <v>960</v>
      </c>
      <c r="B49" s="199">
        <v>200.75</v>
      </c>
      <c r="C49" s="199">
        <v>-35.61</v>
      </c>
      <c r="D49" s="198">
        <v>1</v>
      </c>
    </row>
    <row r="50" spans="1:4">
      <c r="A50" s="198">
        <v>980</v>
      </c>
      <c r="B50" s="199">
        <v>204.3</v>
      </c>
      <c r="C50" s="199">
        <v>-35.92</v>
      </c>
      <c r="D50" s="198">
        <v>1</v>
      </c>
    </row>
    <row r="51" spans="1:4">
      <c r="A51" s="198">
        <v>1000</v>
      </c>
      <c r="B51" s="199">
        <v>207.85</v>
      </c>
      <c r="C51" s="199">
        <v>-34.96</v>
      </c>
      <c r="D51" s="198">
        <v>1</v>
      </c>
    </row>
    <row r="52" spans="1:4">
      <c r="A52" s="198">
        <v>1020</v>
      </c>
      <c r="B52" s="199">
        <v>211.48</v>
      </c>
      <c r="C52" s="199">
        <v>-35.24</v>
      </c>
      <c r="D52" s="198">
        <v>1</v>
      </c>
    </row>
    <row r="53" spans="1:4">
      <c r="A53" s="198">
        <v>1040</v>
      </c>
      <c r="B53" s="199">
        <v>215.08</v>
      </c>
      <c r="C53" s="199">
        <v>-35.020000000000003</v>
      </c>
      <c r="D53" s="198">
        <v>1</v>
      </c>
    </row>
    <row r="54" spans="1:4">
      <c r="A54" s="198">
        <v>1060</v>
      </c>
      <c r="B54" s="199">
        <v>218.68</v>
      </c>
      <c r="C54" s="199">
        <v>-35</v>
      </c>
      <c r="D54" s="198">
        <v>1</v>
      </c>
    </row>
    <row r="55" spans="1:4">
      <c r="A55" s="198">
        <v>1080</v>
      </c>
      <c r="B55" s="199">
        <v>222.2</v>
      </c>
      <c r="C55" s="199">
        <v>-34.979999999999997</v>
      </c>
      <c r="D55" s="198">
        <v>1</v>
      </c>
    </row>
    <row r="56" spans="1:4">
      <c r="A56" s="198">
        <v>1100</v>
      </c>
      <c r="B56" s="199">
        <v>225.8</v>
      </c>
      <c r="C56" s="199">
        <v>-35.409999999999997</v>
      </c>
      <c r="D56" s="198">
        <v>1</v>
      </c>
    </row>
    <row r="57" spans="1:4">
      <c r="A57" s="198">
        <v>1120</v>
      </c>
      <c r="B57" s="199">
        <v>229.38</v>
      </c>
      <c r="C57" s="199">
        <v>-35.729999999999997</v>
      </c>
      <c r="D57" s="198">
        <v>1</v>
      </c>
    </row>
    <row r="58" spans="1:4">
      <c r="A58" s="198">
        <v>1140</v>
      </c>
      <c r="B58" s="199">
        <v>232.98</v>
      </c>
      <c r="C58" s="199">
        <v>-35.35</v>
      </c>
      <c r="D58" s="198">
        <v>1</v>
      </c>
    </row>
    <row r="59" spans="1:4">
      <c r="A59" s="198">
        <v>1160</v>
      </c>
      <c r="B59" s="199">
        <v>236.38</v>
      </c>
      <c r="C59" s="199">
        <v>-35.75</v>
      </c>
      <c r="D59" s="198">
        <v>1</v>
      </c>
    </row>
    <row r="60" spans="1:4">
      <c r="A60" s="198">
        <v>1180</v>
      </c>
      <c r="B60" s="199">
        <v>239.98</v>
      </c>
      <c r="C60" s="199">
        <v>-35.450000000000003</v>
      </c>
      <c r="D60" s="198">
        <v>1</v>
      </c>
    </row>
    <row r="61" spans="1:4">
      <c r="A61" s="198">
        <v>1200</v>
      </c>
      <c r="B61" s="199">
        <v>243.35</v>
      </c>
      <c r="C61" s="199">
        <v>-35.340000000000003</v>
      </c>
      <c r="D61" s="198">
        <v>1</v>
      </c>
    </row>
    <row r="62" spans="1:4">
      <c r="A62" s="198">
        <v>1220</v>
      </c>
      <c r="B62" s="199">
        <v>247</v>
      </c>
      <c r="C62" s="199">
        <v>-35.380000000000003</v>
      </c>
      <c r="D62" s="198">
        <v>1</v>
      </c>
    </row>
    <row r="63" spans="1:4">
      <c r="A63" s="198">
        <v>1240</v>
      </c>
      <c r="B63" s="199">
        <v>250.6</v>
      </c>
      <c r="C63" s="199">
        <v>-35.270000000000003</v>
      </c>
      <c r="D63" s="198">
        <v>1</v>
      </c>
    </row>
    <row r="64" spans="1:4">
      <c r="A64" s="198">
        <v>1260</v>
      </c>
      <c r="B64" s="199">
        <v>254.2</v>
      </c>
      <c r="C64" s="199">
        <v>-35.15</v>
      </c>
      <c r="D64" s="198">
        <v>1</v>
      </c>
    </row>
    <row r="65" spans="1:4">
      <c r="A65" s="198">
        <v>1280</v>
      </c>
      <c r="B65" s="199">
        <v>257.73</v>
      </c>
      <c r="C65" s="199">
        <v>-35.33</v>
      </c>
      <c r="D65" s="198">
        <v>1</v>
      </c>
    </row>
    <row r="66" spans="1:4">
      <c r="A66" s="198">
        <v>1300</v>
      </c>
      <c r="B66" s="199">
        <v>261.18</v>
      </c>
      <c r="C66" s="199">
        <v>-35.33</v>
      </c>
      <c r="D66" s="198">
        <v>2</v>
      </c>
    </row>
    <row r="67" spans="1:4">
      <c r="A67" s="198">
        <v>1320</v>
      </c>
      <c r="B67" s="199">
        <v>264.52999999999997</v>
      </c>
      <c r="C67" s="199">
        <v>-35.270000000000003</v>
      </c>
      <c r="D67" s="198">
        <v>2</v>
      </c>
    </row>
    <row r="68" spans="1:4">
      <c r="A68" s="198">
        <v>1340</v>
      </c>
      <c r="B68" s="199">
        <v>268.10000000000002</v>
      </c>
      <c r="C68" s="199">
        <v>-35.14</v>
      </c>
      <c r="D68" s="198">
        <v>2</v>
      </c>
    </row>
    <row r="69" spans="1:4">
      <c r="A69" s="198">
        <v>1360</v>
      </c>
      <c r="B69" s="199">
        <v>271.55</v>
      </c>
      <c r="C69" s="199">
        <v>-34.69</v>
      </c>
      <c r="D69" s="198">
        <v>2</v>
      </c>
    </row>
    <row r="70" spans="1:4">
      <c r="A70" s="198">
        <v>1380</v>
      </c>
      <c r="B70" s="199">
        <v>274.98</v>
      </c>
      <c r="C70" s="199">
        <v>-35.44</v>
      </c>
      <c r="D70" s="198">
        <v>2</v>
      </c>
    </row>
    <row r="71" spans="1:4">
      <c r="A71" s="198">
        <v>1400</v>
      </c>
      <c r="B71" s="199">
        <v>278.7</v>
      </c>
      <c r="C71" s="199">
        <v>-35.26</v>
      </c>
      <c r="D71" s="198">
        <v>2</v>
      </c>
    </row>
    <row r="72" spans="1:4">
      <c r="A72" s="198">
        <v>1420</v>
      </c>
      <c r="B72" s="199">
        <v>282.23</v>
      </c>
      <c r="C72" s="199">
        <v>-35.14</v>
      </c>
      <c r="D72" s="198">
        <v>2</v>
      </c>
    </row>
    <row r="73" spans="1:4">
      <c r="A73" s="198">
        <v>1440</v>
      </c>
      <c r="B73" s="199">
        <v>285.55</v>
      </c>
      <c r="C73" s="199">
        <v>-35.28</v>
      </c>
      <c r="D73" s="198">
        <v>2</v>
      </c>
    </row>
    <row r="74" spans="1:4">
      <c r="A74" s="198">
        <v>1460</v>
      </c>
      <c r="B74" s="199">
        <v>289.23</v>
      </c>
      <c r="C74" s="199">
        <v>-34.43</v>
      </c>
      <c r="D74" s="198">
        <v>2</v>
      </c>
    </row>
    <row r="75" spans="1:4">
      <c r="A75" s="198">
        <v>1480</v>
      </c>
      <c r="B75" s="199">
        <v>292.7</v>
      </c>
      <c r="C75" s="199">
        <v>-35.78</v>
      </c>
      <c r="D75" s="198">
        <v>2</v>
      </c>
    </row>
    <row r="76" spans="1:4">
      <c r="A76" s="198">
        <v>1500</v>
      </c>
      <c r="B76" s="199">
        <v>296.25</v>
      </c>
      <c r="C76" s="199">
        <v>-35.33</v>
      </c>
      <c r="D76" s="198">
        <v>2</v>
      </c>
    </row>
    <row r="77" spans="1:4">
      <c r="A77" s="198">
        <v>1520</v>
      </c>
      <c r="B77" s="199">
        <v>299.7</v>
      </c>
      <c r="C77" s="199">
        <v>-35.83</v>
      </c>
      <c r="D77" s="198">
        <v>2</v>
      </c>
    </row>
    <row r="78" spans="1:4">
      <c r="A78" s="198">
        <v>1540</v>
      </c>
      <c r="B78" s="199">
        <v>303.27999999999997</v>
      </c>
      <c r="C78" s="199">
        <v>-35.39</v>
      </c>
      <c r="D78" s="198">
        <v>1</v>
      </c>
    </row>
    <row r="79" spans="1:4">
      <c r="A79" s="198">
        <v>1560</v>
      </c>
      <c r="B79" s="199">
        <v>306.7</v>
      </c>
      <c r="C79" s="199">
        <v>-35.35</v>
      </c>
      <c r="D79" s="198">
        <v>1</v>
      </c>
    </row>
    <row r="80" spans="1:4">
      <c r="A80" s="198">
        <v>1580</v>
      </c>
      <c r="B80" s="199">
        <v>310.13</v>
      </c>
      <c r="C80" s="199">
        <v>-35.74</v>
      </c>
      <c r="D80" s="198">
        <v>1</v>
      </c>
    </row>
    <row r="81" spans="1:4">
      <c r="A81" s="198">
        <v>1600</v>
      </c>
      <c r="B81" s="199">
        <v>313.55</v>
      </c>
      <c r="C81" s="199">
        <v>-34.46</v>
      </c>
      <c r="D81" s="198">
        <v>1</v>
      </c>
    </row>
    <row r="82" spans="1:4">
      <c r="A82" s="198">
        <v>1620</v>
      </c>
      <c r="B82" s="199">
        <v>316.98</v>
      </c>
      <c r="C82" s="199">
        <v>-34.64</v>
      </c>
      <c r="D82" s="198">
        <v>1</v>
      </c>
    </row>
    <row r="83" spans="1:4">
      <c r="A83" s="198">
        <v>1640</v>
      </c>
      <c r="B83" s="199">
        <v>320.39999999999998</v>
      </c>
      <c r="C83" s="199">
        <v>-35.270000000000003</v>
      </c>
      <c r="D83" s="198">
        <v>1</v>
      </c>
    </row>
    <row r="84" spans="1:4">
      <c r="A84" s="198">
        <v>1660</v>
      </c>
      <c r="B84" s="199">
        <v>323.77999999999997</v>
      </c>
      <c r="C84" s="199">
        <v>-35.86</v>
      </c>
      <c r="D84" s="198">
        <v>1</v>
      </c>
    </row>
    <row r="85" spans="1:4">
      <c r="A85" s="198">
        <v>1680</v>
      </c>
      <c r="B85" s="199">
        <v>327.23</v>
      </c>
      <c r="C85" s="199">
        <v>-35.49</v>
      </c>
      <c r="D85" s="198">
        <v>1</v>
      </c>
    </row>
    <row r="86" spans="1:4">
      <c r="A86" s="198">
        <v>1700</v>
      </c>
      <c r="B86" s="199">
        <v>330.78</v>
      </c>
      <c r="C86" s="199">
        <v>-35.270000000000003</v>
      </c>
      <c r="D86" s="198">
        <v>1</v>
      </c>
    </row>
    <row r="87" spans="1:4">
      <c r="A87" s="198">
        <v>1720</v>
      </c>
      <c r="B87" s="199">
        <v>334.05</v>
      </c>
      <c r="C87" s="199">
        <v>-35.799999999999997</v>
      </c>
      <c r="D87" s="198">
        <v>1</v>
      </c>
    </row>
    <row r="88" spans="1:4">
      <c r="A88" s="198">
        <v>1740</v>
      </c>
      <c r="B88" s="199">
        <v>337.43</v>
      </c>
      <c r="C88" s="199">
        <v>-34.93</v>
      </c>
      <c r="D88" s="198">
        <v>1</v>
      </c>
    </row>
    <row r="89" spans="1:4">
      <c r="A89" s="198">
        <v>1760</v>
      </c>
      <c r="B89" s="199">
        <v>340.7</v>
      </c>
      <c r="C89" s="199">
        <v>-35.549999999999997</v>
      </c>
      <c r="D89" s="198">
        <v>1</v>
      </c>
    </row>
    <row r="90" spans="1:4">
      <c r="A90" s="198">
        <v>1780</v>
      </c>
      <c r="B90" s="199">
        <v>344.13</v>
      </c>
      <c r="C90" s="199">
        <v>-35.9</v>
      </c>
      <c r="D90" s="198">
        <v>1</v>
      </c>
    </row>
    <row r="91" spans="1:4">
      <c r="A91" s="198">
        <v>1800</v>
      </c>
      <c r="B91" s="199">
        <v>347.68</v>
      </c>
      <c r="C91" s="199">
        <v>-35.44</v>
      </c>
      <c r="D91" s="198">
        <v>1</v>
      </c>
    </row>
    <row r="92" spans="1:4">
      <c r="A92" s="198">
        <v>1820</v>
      </c>
      <c r="B92" s="199">
        <v>351</v>
      </c>
      <c r="C92" s="199">
        <v>-35.47</v>
      </c>
      <c r="D92" s="198">
        <v>1</v>
      </c>
    </row>
    <row r="93" spans="1:4">
      <c r="A93" s="198">
        <v>1840</v>
      </c>
      <c r="B93" s="199">
        <v>354.04</v>
      </c>
      <c r="C93" s="199">
        <v>-35.369999999999997</v>
      </c>
      <c r="D93" s="198">
        <v>1</v>
      </c>
    </row>
    <row r="94" spans="1:4">
      <c r="A94" s="198">
        <v>1860</v>
      </c>
      <c r="B94" s="199">
        <v>357.49</v>
      </c>
      <c r="C94" s="199">
        <v>-35.04</v>
      </c>
      <c r="D94" s="198">
        <v>1</v>
      </c>
    </row>
    <row r="95" spans="1:4">
      <c r="A95" s="198">
        <v>1880</v>
      </c>
      <c r="B95" s="199">
        <v>360.91</v>
      </c>
      <c r="C95" s="199">
        <v>-35.39</v>
      </c>
      <c r="D95" s="198">
        <v>1</v>
      </c>
    </row>
    <row r="96" spans="1:4">
      <c r="A96" s="198">
        <v>1900</v>
      </c>
      <c r="B96" s="199">
        <v>364.34</v>
      </c>
      <c r="C96" s="199">
        <v>-34.49</v>
      </c>
      <c r="D96" s="198">
        <v>1</v>
      </c>
    </row>
    <row r="97" spans="1:4">
      <c r="A97" s="198">
        <v>1920</v>
      </c>
      <c r="B97" s="199">
        <v>367.72</v>
      </c>
      <c r="C97" s="199">
        <v>-35.07</v>
      </c>
      <c r="D97" s="198">
        <v>1</v>
      </c>
    </row>
    <row r="98" spans="1:4">
      <c r="A98" s="198">
        <v>1940</v>
      </c>
      <c r="B98" s="199">
        <v>370.57</v>
      </c>
      <c r="C98" s="199">
        <v>-34.43</v>
      </c>
      <c r="D98" s="198">
        <v>1</v>
      </c>
    </row>
    <row r="99" spans="1:4">
      <c r="A99" s="198">
        <v>1960</v>
      </c>
      <c r="B99" s="199">
        <v>373.97</v>
      </c>
      <c r="C99" s="199">
        <v>-34.71</v>
      </c>
      <c r="D99" s="198">
        <v>1</v>
      </c>
    </row>
    <row r="100" spans="1:4">
      <c r="A100" s="198">
        <v>1980</v>
      </c>
      <c r="B100" s="199">
        <v>377.78</v>
      </c>
      <c r="C100" s="199">
        <v>-35.1</v>
      </c>
      <c r="D100" s="198">
        <v>1</v>
      </c>
    </row>
    <row r="101" spans="1:4">
      <c r="A101" s="198">
        <v>2000</v>
      </c>
      <c r="B101" s="199">
        <v>381.49</v>
      </c>
      <c r="C101" s="199">
        <v>-35.32</v>
      </c>
      <c r="D101" s="198">
        <v>1</v>
      </c>
    </row>
    <row r="102" spans="1:4">
      <c r="A102" s="198">
        <v>2020</v>
      </c>
      <c r="B102" s="199">
        <v>384.6</v>
      </c>
      <c r="C102" s="199">
        <v>-35.11</v>
      </c>
      <c r="D102" s="198">
        <v>1</v>
      </c>
    </row>
    <row r="103" spans="1:4">
      <c r="A103" s="198">
        <v>2040</v>
      </c>
      <c r="B103" s="199">
        <v>388.47</v>
      </c>
      <c r="C103" s="199">
        <v>-34.79</v>
      </c>
      <c r="D103" s="198">
        <v>1</v>
      </c>
    </row>
    <row r="104" spans="1:4">
      <c r="A104" s="198">
        <v>2060</v>
      </c>
      <c r="B104" s="199">
        <v>391.47</v>
      </c>
      <c r="C104" s="199">
        <v>-35.35</v>
      </c>
      <c r="D104" s="198">
        <v>1</v>
      </c>
    </row>
    <row r="105" spans="1:4">
      <c r="A105" s="198">
        <v>2080</v>
      </c>
      <c r="B105" s="199">
        <v>395.05</v>
      </c>
      <c r="C105" s="199">
        <v>-34.950000000000003</v>
      </c>
      <c r="D105" s="198">
        <v>1</v>
      </c>
    </row>
    <row r="106" spans="1:4">
      <c r="A106" s="198">
        <v>2100</v>
      </c>
      <c r="B106" s="199">
        <v>398.38</v>
      </c>
      <c r="C106" s="199">
        <v>-34.89</v>
      </c>
      <c r="D106" s="198">
        <v>1</v>
      </c>
    </row>
    <row r="107" spans="1:4">
      <c r="A107" s="198">
        <v>2120</v>
      </c>
      <c r="B107" s="199">
        <v>401.53</v>
      </c>
      <c r="C107" s="199">
        <v>-35.07</v>
      </c>
      <c r="D107" s="198">
        <v>1</v>
      </c>
    </row>
    <row r="108" spans="1:4">
      <c r="A108" s="198">
        <v>2140</v>
      </c>
      <c r="B108" s="199">
        <v>405.18</v>
      </c>
      <c r="C108" s="199">
        <v>-35.46</v>
      </c>
      <c r="D108" s="198">
        <v>1</v>
      </c>
    </row>
    <row r="109" spans="1:4">
      <c r="A109" s="198">
        <v>2160</v>
      </c>
      <c r="B109" s="199">
        <v>408.51</v>
      </c>
      <c r="C109" s="199">
        <v>-35.18</v>
      </c>
      <c r="D109" s="198">
        <v>1</v>
      </c>
    </row>
    <row r="110" spans="1:4">
      <c r="A110" s="198">
        <v>2180</v>
      </c>
      <c r="B110" s="199">
        <v>411.73</v>
      </c>
      <c r="C110" s="199">
        <v>-36.07</v>
      </c>
      <c r="D110" s="198">
        <v>1</v>
      </c>
    </row>
    <row r="111" spans="1:4">
      <c r="A111" s="198">
        <v>2200</v>
      </c>
      <c r="B111" s="199">
        <v>414.83</v>
      </c>
      <c r="C111" s="199">
        <v>-35.76</v>
      </c>
      <c r="D111" s="198">
        <v>1</v>
      </c>
    </row>
    <row r="112" spans="1:4">
      <c r="A112" s="198">
        <v>2220</v>
      </c>
      <c r="B112" s="199">
        <v>418.06</v>
      </c>
      <c r="C112" s="199">
        <v>-35.200000000000003</v>
      </c>
      <c r="D112" s="198">
        <v>1</v>
      </c>
    </row>
    <row r="113" spans="1:4">
      <c r="A113" s="198">
        <v>2240</v>
      </c>
      <c r="B113" s="199">
        <v>421.46</v>
      </c>
      <c r="C113" s="199">
        <v>-35.26</v>
      </c>
      <c r="D113" s="198">
        <v>1</v>
      </c>
    </row>
    <row r="114" spans="1:4">
      <c r="A114" s="198">
        <v>2260</v>
      </c>
      <c r="B114" s="199">
        <v>424.47</v>
      </c>
      <c r="C114" s="199">
        <v>-34.840000000000003</v>
      </c>
      <c r="D114" s="198">
        <v>1</v>
      </c>
    </row>
    <row r="115" spans="1:4">
      <c r="A115" s="198">
        <v>2280</v>
      </c>
      <c r="B115" s="199">
        <v>427.77</v>
      </c>
      <c r="C115" s="199">
        <v>-34.57</v>
      </c>
      <c r="D115" s="198">
        <v>1</v>
      </c>
    </row>
    <row r="116" spans="1:4">
      <c r="A116" s="198">
        <v>2300</v>
      </c>
      <c r="B116" s="199">
        <v>431.03</v>
      </c>
      <c r="C116" s="199">
        <v>-34.81</v>
      </c>
      <c r="D116" s="198">
        <v>1</v>
      </c>
    </row>
    <row r="117" spans="1:4">
      <c r="A117" s="198">
        <v>2320</v>
      </c>
      <c r="B117" s="199">
        <v>434.32</v>
      </c>
      <c r="C117" s="199">
        <v>-35.11</v>
      </c>
      <c r="D117" s="198">
        <v>1</v>
      </c>
    </row>
    <row r="118" spans="1:4">
      <c r="A118" s="198">
        <v>2340</v>
      </c>
      <c r="B118" s="199">
        <v>437.76</v>
      </c>
      <c r="C118" s="199">
        <v>-34.94</v>
      </c>
      <c r="D118" s="198">
        <v>2</v>
      </c>
    </row>
    <row r="119" spans="1:4">
      <c r="A119" s="198">
        <v>2360</v>
      </c>
      <c r="B119" s="199">
        <v>440.88</v>
      </c>
      <c r="C119" s="199">
        <v>-35.090000000000003</v>
      </c>
      <c r="D119" s="198">
        <v>2</v>
      </c>
    </row>
    <row r="120" spans="1:4">
      <c r="A120" s="198">
        <v>2380</v>
      </c>
      <c r="B120" s="199">
        <v>444.21</v>
      </c>
      <c r="C120" s="199">
        <v>-35.26</v>
      </c>
      <c r="D120" s="198">
        <v>2</v>
      </c>
    </row>
    <row r="121" spans="1:4">
      <c r="A121" s="198">
        <v>2400</v>
      </c>
      <c r="B121" s="199">
        <v>447.57</v>
      </c>
      <c r="C121" s="199">
        <v>-35.08</v>
      </c>
      <c r="D121" s="198">
        <v>2</v>
      </c>
    </row>
    <row r="122" spans="1:4">
      <c r="A122" s="198">
        <v>2420</v>
      </c>
      <c r="B122" s="199">
        <v>450.97</v>
      </c>
      <c r="C122" s="199">
        <v>-34.68</v>
      </c>
      <c r="D122" s="198">
        <v>2</v>
      </c>
    </row>
    <row r="123" spans="1:4">
      <c r="A123" s="198">
        <v>2440</v>
      </c>
      <c r="B123" s="199">
        <v>454.01</v>
      </c>
      <c r="C123" s="199">
        <v>-34.86</v>
      </c>
      <c r="D123" s="198">
        <v>2</v>
      </c>
    </row>
    <row r="124" spans="1:4">
      <c r="A124" s="198">
        <v>2460</v>
      </c>
      <c r="B124" s="199">
        <v>457.23</v>
      </c>
      <c r="C124" s="199">
        <v>-35.32</v>
      </c>
      <c r="D124" s="198">
        <v>2</v>
      </c>
    </row>
    <row r="125" spans="1:4">
      <c r="A125" s="198">
        <v>2480</v>
      </c>
      <c r="B125" s="199">
        <v>460.43</v>
      </c>
      <c r="C125" s="199">
        <v>-35.880000000000003</v>
      </c>
      <c r="D125" s="198">
        <v>2</v>
      </c>
    </row>
    <row r="126" spans="1:4">
      <c r="A126" s="198">
        <v>2500</v>
      </c>
      <c r="B126" s="199">
        <v>463.51</v>
      </c>
      <c r="C126" s="199">
        <v>-35.479999999999997</v>
      </c>
      <c r="D126" s="198">
        <v>2</v>
      </c>
    </row>
    <row r="127" spans="1:4">
      <c r="A127" s="198">
        <v>2520</v>
      </c>
      <c r="B127" s="199">
        <v>466.55</v>
      </c>
      <c r="C127" s="199">
        <v>-35.71</v>
      </c>
      <c r="D127" s="198">
        <v>2</v>
      </c>
    </row>
    <row r="128" spans="1:4">
      <c r="A128" s="198">
        <v>2540</v>
      </c>
      <c r="B128" s="199">
        <v>469.85</v>
      </c>
      <c r="C128" s="199">
        <v>-34.83</v>
      </c>
      <c r="D128" s="198">
        <v>2</v>
      </c>
    </row>
    <row r="129" spans="1:4">
      <c r="A129" s="198">
        <v>2560</v>
      </c>
      <c r="B129" s="199">
        <v>472.87</v>
      </c>
      <c r="C129" s="199">
        <v>-35.24</v>
      </c>
      <c r="D129" s="198">
        <v>2</v>
      </c>
    </row>
    <row r="130" spans="1:4">
      <c r="A130" s="198">
        <v>2580</v>
      </c>
      <c r="B130" s="199">
        <v>476.1</v>
      </c>
      <c r="C130" s="199">
        <v>-34.840000000000003</v>
      </c>
      <c r="D130" s="198">
        <v>2</v>
      </c>
    </row>
    <row r="131" spans="1:4">
      <c r="A131" s="198">
        <v>2600</v>
      </c>
      <c r="B131" s="199">
        <v>479.35</v>
      </c>
      <c r="C131" s="199">
        <v>-35.43</v>
      </c>
      <c r="D131" s="198">
        <v>2</v>
      </c>
    </row>
    <row r="132" spans="1:4">
      <c r="A132" s="198">
        <v>2620</v>
      </c>
      <c r="B132" s="199">
        <v>482.6</v>
      </c>
      <c r="C132" s="199">
        <v>-35.06</v>
      </c>
      <c r="D132" s="198">
        <v>2</v>
      </c>
    </row>
    <row r="133" spans="1:4">
      <c r="A133" s="198">
        <v>2640</v>
      </c>
      <c r="B133" s="199">
        <v>485.8</v>
      </c>
      <c r="C133" s="199">
        <v>-35.409999999999997</v>
      </c>
      <c r="D133" s="198">
        <v>2</v>
      </c>
    </row>
    <row r="134" spans="1:4">
      <c r="A134" s="198">
        <v>2660</v>
      </c>
      <c r="B134" s="199">
        <v>489.17</v>
      </c>
      <c r="C134" s="199">
        <v>-35.14</v>
      </c>
      <c r="D134" s="198">
        <v>2</v>
      </c>
    </row>
    <row r="135" spans="1:4">
      <c r="A135" s="198">
        <v>2680</v>
      </c>
      <c r="B135" s="199">
        <v>492.12</v>
      </c>
      <c r="C135" s="199">
        <v>-35.14</v>
      </c>
      <c r="D135" s="198">
        <v>2</v>
      </c>
    </row>
    <row r="136" spans="1:4">
      <c r="A136" s="198">
        <v>2700</v>
      </c>
      <c r="B136" s="199">
        <v>495.41</v>
      </c>
      <c r="C136" s="199">
        <v>-35.43</v>
      </c>
      <c r="D136" s="198">
        <v>2</v>
      </c>
    </row>
    <row r="137" spans="1:4">
      <c r="A137" s="198">
        <v>2720</v>
      </c>
      <c r="B137" s="199">
        <v>498.71</v>
      </c>
      <c r="C137" s="199">
        <v>-35.32</v>
      </c>
      <c r="D137" s="198">
        <v>2</v>
      </c>
    </row>
    <row r="138" spans="1:4">
      <c r="A138" s="198">
        <v>2740</v>
      </c>
      <c r="B138" s="199">
        <v>501.78</v>
      </c>
      <c r="C138" s="199">
        <v>-35.119999999999997</v>
      </c>
      <c r="D138" s="198">
        <v>3</v>
      </c>
    </row>
    <row r="139" spans="1:4">
      <c r="A139" s="198">
        <v>2760</v>
      </c>
      <c r="B139" s="199">
        <v>505.33</v>
      </c>
      <c r="C139" s="199">
        <v>-35.1</v>
      </c>
      <c r="D139" s="198">
        <v>3</v>
      </c>
    </row>
    <row r="140" spans="1:4">
      <c r="A140" s="198">
        <v>2780</v>
      </c>
      <c r="B140" s="199">
        <v>508.48</v>
      </c>
      <c r="C140" s="199">
        <v>-34.83</v>
      </c>
      <c r="D140" s="198">
        <v>3</v>
      </c>
    </row>
    <row r="141" spans="1:4">
      <c r="A141" s="198">
        <v>2800</v>
      </c>
      <c r="B141" s="199">
        <v>511.93</v>
      </c>
      <c r="C141" s="199">
        <v>-34.909999999999997</v>
      </c>
      <c r="D141" s="198">
        <v>3</v>
      </c>
    </row>
    <row r="142" spans="1:4">
      <c r="A142" s="198">
        <v>2820</v>
      </c>
      <c r="B142" s="199">
        <v>514.9</v>
      </c>
      <c r="C142" s="199">
        <v>-34.99</v>
      </c>
      <c r="D142" s="198">
        <v>3</v>
      </c>
    </row>
    <row r="143" spans="1:4">
      <c r="A143" s="198">
        <v>2840</v>
      </c>
      <c r="B143" s="199">
        <v>517.85</v>
      </c>
      <c r="C143" s="199">
        <v>-34.92</v>
      </c>
      <c r="D143" s="198">
        <v>3</v>
      </c>
    </row>
    <row r="144" spans="1:4">
      <c r="A144" s="198">
        <v>2860</v>
      </c>
      <c r="B144" s="199">
        <v>520.77</v>
      </c>
      <c r="C144" s="199">
        <v>-34.630000000000003</v>
      </c>
      <c r="D144" s="198">
        <v>3</v>
      </c>
    </row>
    <row r="145" spans="1:4">
      <c r="A145" s="198">
        <v>2880</v>
      </c>
      <c r="B145" s="199">
        <v>524.12</v>
      </c>
      <c r="C145" s="199">
        <v>-35.49</v>
      </c>
      <c r="D145" s="198">
        <v>3</v>
      </c>
    </row>
    <row r="146" spans="1:4">
      <c r="A146" s="198">
        <v>2900</v>
      </c>
      <c r="B146" s="199">
        <v>527.41999999999996</v>
      </c>
      <c r="C146" s="199">
        <v>-35.200000000000003</v>
      </c>
      <c r="D146" s="198">
        <v>3</v>
      </c>
    </row>
    <row r="147" spans="1:4">
      <c r="A147" s="198">
        <v>2920</v>
      </c>
      <c r="B147" s="199">
        <v>530.64</v>
      </c>
      <c r="C147" s="199">
        <v>-34.979999999999997</v>
      </c>
      <c r="D147" s="198">
        <v>3</v>
      </c>
    </row>
    <row r="148" spans="1:4">
      <c r="A148" s="198">
        <v>2940</v>
      </c>
      <c r="B148" s="199">
        <v>533.83000000000004</v>
      </c>
      <c r="C148" s="199">
        <v>-34.81</v>
      </c>
      <c r="D148" s="198">
        <v>3</v>
      </c>
    </row>
    <row r="149" spans="1:4">
      <c r="A149" s="198">
        <v>2960</v>
      </c>
      <c r="B149" s="199">
        <v>537.16999999999996</v>
      </c>
      <c r="C149" s="199">
        <v>-34.380000000000003</v>
      </c>
      <c r="D149" s="198">
        <v>3</v>
      </c>
    </row>
    <row r="150" spans="1:4">
      <c r="A150" s="198">
        <v>2980</v>
      </c>
      <c r="B150" s="199">
        <v>540.47</v>
      </c>
      <c r="C150" s="199">
        <v>-34.81</v>
      </c>
      <c r="D150" s="198">
        <v>3</v>
      </c>
    </row>
    <row r="151" spans="1:4">
      <c r="A151" s="198">
        <v>3000</v>
      </c>
      <c r="B151" s="199">
        <v>543.62</v>
      </c>
      <c r="C151" s="199">
        <v>-34.85</v>
      </c>
      <c r="D151" s="198">
        <v>3</v>
      </c>
    </row>
    <row r="152" spans="1:4">
      <c r="A152" s="198">
        <v>3020</v>
      </c>
      <c r="B152" s="199">
        <v>546.74</v>
      </c>
      <c r="C152" s="199">
        <v>-34.79</v>
      </c>
      <c r="D152" s="198">
        <v>3</v>
      </c>
    </row>
    <row r="153" spans="1:4">
      <c r="A153" s="198">
        <v>3040</v>
      </c>
      <c r="B153" s="199">
        <v>549.87</v>
      </c>
      <c r="C153" s="199">
        <v>-35.450000000000003</v>
      </c>
      <c r="D153" s="198">
        <v>3</v>
      </c>
    </row>
    <row r="154" spans="1:4">
      <c r="A154" s="198">
        <v>3060</v>
      </c>
      <c r="B154" s="199">
        <v>552.82000000000005</v>
      </c>
      <c r="C154" s="199">
        <v>-35.14</v>
      </c>
      <c r="D154" s="198">
        <v>3</v>
      </c>
    </row>
    <row r="155" spans="1:4">
      <c r="A155" s="198">
        <v>3080</v>
      </c>
      <c r="B155" s="199">
        <v>555.91</v>
      </c>
      <c r="C155" s="199">
        <v>-34.94</v>
      </c>
      <c r="D155" s="198">
        <v>3</v>
      </c>
    </row>
    <row r="156" spans="1:4">
      <c r="A156" s="198">
        <v>3100</v>
      </c>
      <c r="B156" s="199">
        <v>558.87</v>
      </c>
      <c r="C156" s="199">
        <v>-35.14</v>
      </c>
      <c r="D156" s="198">
        <v>3</v>
      </c>
    </row>
    <row r="157" spans="1:4">
      <c r="A157" s="198">
        <v>3120</v>
      </c>
      <c r="B157" s="199">
        <v>562.1</v>
      </c>
      <c r="C157" s="199">
        <v>-34.97</v>
      </c>
      <c r="D157" s="198">
        <v>3</v>
      </c>
    </row>
    <row r="158" spans="1:4">
      <c r="A158" s="198">
        <v>3140</v>
      </c>
      <c r="B158" s="199">
        <v>564.9</v>
      </c>
      <c r="C158" s="199">
        <v>-34.869999999999997</v>
      </c>
      <c r="D158" s="198">
        <v>4</v>
      </c>
    </row>
    <row r="159" spans="1:4">
      <c r="A159" s="198">
        <v>3160</v>
      </c>
      <c r="B159" s="199">
        <v>567.71</v>
      </c>
      <c r="C159" s="199">
        <v>-35.04</v>
      </c>
      <c r="D159" s="198">
        <v>4</v>
      </c>
    </row>
    <row r="160" spans="1:4">
      <c r="A160" s="198">
        <v>3180</v>
      </c>
      <c r="B160" s="199">
        <v>570.64</v>
      </c>
      <c r="C160" s="199">
        <v>-35.26</v>
      </c>
      <c r="D160" s="198">
        <v>4</v>
      </c>
    </row>
    <row r="161" spans="1:4">
      <c r="A161" s="198">
        <v>3200</v>
      </c>
      <c r="B161" s="199">
        <v>573.66999999999996</v>
      </c>
      <c r="C161" s="199">
        <v>-34.54</v>
      </c>
      <c r="D161" s="198">
        <v>4</v>
      </c>
    </row>
    <row r="162" spans="1:4">
      <c r="A162" s="198">
        <v>3220</v>
      </c>
      <c r="B162" s="199">
        <v>576.95000000000005</v>
      </c>
      <c r="C162" s="199">
        <v>-35.25</v>
      </c>
      <c r="D162" s="198">
        <v>4</v>
      </c>
    </row>
    <row r="163" spans="1:4">
      <c r="A163" s="198">
        <v>3240</v>
      </c>
      <c r="B163" s="199">
        <v>579.97</v>
      </c>
      <c r="C163" s="199">
        <v>-35.28</v>
      </c>
      <c r="D163" s="198">
        <v>4</v>
      </c>
    </row>
    <row r="164" spans="1:4">
      <c r="A164" s="198">
        <v>3260</v>
      </c>
      <c r="B164" s="199">
        <v>583.19000000000005</v>
      </c>
      <c r="C164" s="199">
        <v>-34.76</v>
      </c>
      <c r="D164" s="198">
        <v>4</v>
      </c>
    </row>
    <row r="165" spans="1:4">
      <c r="A165" s="198">
        <v>3280</v>
      </c>
      <c r="B165" s="199">
        <v>586.34</v>
      </c>
      <c r="C165" s="199">
        <v>-35.54</v>
      </c>
      <c r="D165" s="198">
        <v>4</v>
      </c>
    </row>
    <row r="166" spans="1:4">
      <c r="A166" s="198">
        <v>3300</v>
      </c>
      <c r="B166" s="199">
        <v>589.48</v>
      </c>
      <c r="C166" s="199">
        <v>-35.25</v>
      </c>
      <c r="D166" s="198">
        <v>4</v>
      </c>
    </row>
    <row r="167" spans="1:4">
      <c r="A167" s="198">
        <v>3320</v>
      </c>
      <c r="B167" s="199">
        <v>592.26</v>
      </c>
      <c r="C167" s="199">
        <v>-35.24</v>
      </c>
      <c r="D167" s="198">
        <v>4</v>
      </c>
    </row>
    <row r="168" spans="1:4">
      <c r="A168" s="198">
        <v>3340</v>
      </c>
      <c r="B168" s="199">
        <v>595.5</v>
      </c>
      <c r="C168" s="199">
        <v>-34.89</v>
      </c>
      <c r="D168" s="198">
        <v>4</v>
      </c>
    </row>
    <row r="169" spans="1:4">
      <c r="A169" s="198">
        <v>3360</v>
      </c>
      <c r="B169" s="199">
        <v>598.44000000000005</v>
      </c>
      <c r="C169" s="199">
        <v>-34.29</v>
      </c>
      <c r="D169" s="198">
        <v>4</v>
      </c>
    </row>
    <row r="170" spans="1:4">
      <c r="A170" s="198">
        <v>3380</v>
      </c>
      <c r="B170" s="199">
        <v>601.36</v>
      </c>
      <c r="C170" s="199">
        <v>-34.979999999999997</v>
      </c>
      <c r="D170" s="198">
        <v>4</v>
      </c>
    </row>
    <row r="171" spans="1:4">
      <c r="A171" s="198">
        <v>3400</v>
      </c>
      <c r="B171" s="199">
        <v>604.69000000000005</v>
      </c>
      <c r="C171" s="199">
        <v>-35.42</v>
      </c>
      <c r="D171" s="198">
        <v>4</v>
      </c>
    </row>
    <row r="172" spans="1:4">
      <c r="A172" s="198">
        <v>3420</v>
      </c>
      <c r="B172" s="199">
        <v>607.89</v>
      </c>
      <c r="C172" s="199">
        <v>-34.659999999999997</v>
      </c>
      <c r="D172" s="198">
        <v>4</v>
      </c>
    </row>
    <row r="173" spans="1:4">
      <c r="A173" s="198">
        <v>3440</v>
      </c>
      <c r="B173" s="199">
        <v>610.91999999999996</v>
      </c>
      <c r="C173" s="199">
        <v>-34.799999999999997</v>
      </c>
      <c r="D173" s="198">
        <v>4</v>
      </c>
    </row>
    <row r="174" spans="1:4">
      <c r="A174" s="198">
        <v>3460</v>
      </c>
      <c r="B174" s="199">
        <v>613.92999999999995</v>
      </c>
      <c r="C174" s="199">
        <v>-34.67</v>
      </c>
      <c r="D174" s="198">
        <v>4</v>
      </c>
    </row>
    <row r="175" spans="1:4">
      <c r="A175" s="198">
        <v>3480</v>
      </c>
      <c r="B175" s="199">
        <v>616.91999999999996</v>
      </c>
      <c r="C175" s="199">
        <v>-35.19</v>
      </c>
      <c r="D175" s="198">
        <v>4</v>
      </c>
    </row>
    <row r="176" spans="1:4">
      <c r="A176" s="198">
        <v>3500</v>
      </c>
      <c r="B176" s="199">
        <v>619.98</v>
      </c>
      <c r="C176" s="199">
        <v>-35.28</v>
      </c>
      <c r="D176" s="198">
        <v>4</v>
      </c>
    </row>
    <row r="177" spans="1:4">
      <c r="A177" s="198">
        <v>3520</v>
      </c>
      <c r="B177" s="199">
        <v>622.86</v>
      </c>
      <c r="C177" s="199">
        <v>-34.75</v>
      </c>
      <c r="D177" s="198">
        <v>4</v>
      </c>
    </row>
    <row r="178" spans="1:4">
      <c r="A178" s="198">
        <v>3540</v>
      </c>
      <c r="B178" s="199">
        <v>625.87</v>
      </c>
      <c r="C178" s="199">
        <v>-35.1</v>
      </c>
      <c r="D178" s="198">
        <v>5</v>
      </c>
    </row>
    <row r="179" spans="1:4">
      <c r="A179" s="198">
        <v>3560</v>
      </c>
      <c r="B179" s="199">
        <v>628.99</v>
      </c>
      <c r="C179" s="199">
        <v>-35.42</v>
      </c>
      <c r="D179" s="198">
        <v>5</v>
      </c>
    </row>
    <row r="180" spans="1:4">
      <c r="A180" s="198">
        <v>3580</v>
      </c>
      <c r="B180" s="199">
        <v>632.01</v>
      </c>
      <c r="C180" s="199">
        <v>-34.770000000000003</v>
      </c>
      <c r="D180" s="198">
        <v>5</v>
      </c>
    </row>
    <row r="181" spans="1:4">
      <c r="A181" s="198">
        <v>3600</v>
      </c>
      <c r="B181" s="199">
        <v>634.91999999999996</v>
      </c>
      <c r="C181" s="199">
        <v>-34.630000000000003</v>
      </c>
      <c r="D181" s="198">
        <v>5</v>
      </c>
    </row>
    <row r="182" spans="1:4">
      <c r="A182" s="198">
        <v>3620</v>
      </c>
      <c r="B182" s="199">
        <v>637.89</v>
      </c>
      <c r="C182" s="199">
        <v>-35.090000000000003</v>
      </c>
      <c r="D182" s="198">
        <v>5</v>
      </c>
    </row>
    <row r="183" spans="1:4">
      <c r="A183" s="198">
        <v>3640</v>
      </c>
      <c r="B183" s="199">
        <v>640.99</v>
      </c>
      <c r="C183" s="199">
        <v>-35.18</v>
      </c>
      <c r="D183" s="198">
        <v>5</v>
      </c>
    </row>
    <row r="184" spans="1:4">
      <c r="A184" s="198">
        <v>3660</v>
      </c>
      <c r="B184" s="199">
        <v>644.04999999999995</v>
      </c>
      <c r="C184" s="199">
        <v>-34.93</v>
      </c>
      <c r="D184" s="198">
        <v>5</v>
      </c>
    </row>
    <row r="185" spans="1:4">
      <c r="A185" s="198">
        <v>3680</v>
      </c>
      <c r="B185" s="199">
        <v>647.02</v>
      </c>
      <c r="C185" s="199">
        <v>-34.28</v>
      </c>
      <c r="D185" s="198">
        <v>5</v>
      </c>
    </row>
    <row r="186" spans="1:4">
      <c r="A186" s="198">
        <v>3700</v>
      </c>
      <c r="B186" s="199">
        <v>650</v>
      </c>
      <c r="C186" s="199">
        <v>-34.71</v>
      </c>
      <c r="D186" s="198">
        <v>5</v>
      </c>
    </row>
    <row r="187" spans="1:4">
      <c r="A187" s="198">
        <v>3720</v>
      </c>
      <c r="B187" s="199">
        <v>653.04999999999995</v>
      </c>
      <c r="C187" s="199">
        <v>-34.68</v>
      </c>
      <c r="D187" s="198">
        <v>5</v>
      </c>
    </row>
    <row r="188" spans="1:4">
      <c r="A188" s="198">
        <v>3740</v>
      </c>
      <c r="B188" s="199">
        <v>656.12</v>
      </c>
      <c r="C188" s="199">
        <v>-34.409999999999997</v>
      </c>
      <c r="D188" s="198">
        <v>5</v>
      </c>
    </row>
    <row r="189" spans="1:4">
      <c r="A189" s="198">
        <v>3760</v>
      </c>
      <c r="B189" s="199">
        <v>659.08</v>
      </c>
      <c r="C189" s="199">
        <v>-34.65</v>
      </c>
      <c r="D189" s="198">
        <v>5</v>
      </c>
    </row>
    <row r="190" spans="1:4">
      <c r="A190" s="198">
        <v>3780</v>
      </c>
      <c r="B190" s="199">
        <v>662.09</v>
      </c>
      <c r="C190" s="199">
        <v>-35.36</v>
      </c>
      <c r="D190" s="198">
        <v>5</v>
      </c>
    </row>
    <row r="191" spans="1:4">
      <c r="A191" s="198">
        <v>3800</v>
      </c>
      <c r="B191" s="199">
        <v>664.95</v>
      </c>
      <c r="C191" s="199">
        <v>-35.270000000000003</v>
      </c>
      <c r="D191" s="198">
        <v>5</v>
      </c>
    </row>
    <row r="192" spans="1:4">
      <c r="A192" s="198">
        <v>3820</v>
      </c>
      <c r="B192" s="199">
        <v>667.95</v>
      </c>
      <c r="C192" s="199">
        <v>-34.78</v>
      </c>
      <c r="D192" s="198">
        <v>5</v>
      </c>
    </row>
    <row r="193" spans="1:4">
      <c r="A193" s="198">
        <v>3840</v>
      </c>
      <c r="B193" s="199">
        <v>670.98</v>
      </c>
      <c r="C193" s="199">
        <v>-35.01</v>
      </c>
      <c r="D193" s="198">
        <v>5</v>
      </c>
    </row>
    <row r="194" spans="1:4">
      <c r="A194" s="198">
        <v>3860</v>
      </c>
      <c r="B194" s="199">
        <v>674.26</v>
      </c>
      <c r="C194" s="199">
        <v>-35.17</v>
      </c>
      <c r="D194" s="198">
        <v>5</v>
      </c>
    </row>
    <row r="195" spans="1:4">
      <c r="A195" s="198">
        <v>3880</v>
      </c>
      <c r="B195" s="199">
        <v>677.07</v>
      </c>
      <c r="C195" s="199">
        <v>-35.36</v>
      </c>
      <c r="D195" s="198">
        <v>5</v>
      </c>
    </row>
    <row r="196" spans="1:4">
      <c r="A196" s="198">
        <v>3900</v>
      </c>
      <c r="B196" s="199">
        <v>680.06</v>
      </c>
      <c r="C196" s="199">
        <v>-34.9</v>
      </c>
      <c r="D196" s="198">
        <v>6</v>
      </c>
    </row>
    <row r="197" spans="1:4">
      <c r="A197" s="198">
        <v>3920</v>
      </c>
      <c r="B197" s="199">
        <v>682.84</v>
      </c>
      <c r="C197" s="199">
        <v>-35.340000000000003</v>
      </c>
      <c r="D197" s="198">
        <v>6</v>
      </c>
    </row>
    <row r="198" spans="1:4">
      <c r="A198" s="198">
        <v>3940</v>
      </c>
      <c r="B198" s="199">
        <v>685.65</v>
      </c>
      <c r="C198" s="199">
        <v>-35.159999999999997</v>
      </c>
      <c r="D198" s="198">
        <v>6</v>
      </c>
    </row>
    <row r="199" spans="1:4">
      <c r="A199" s="198">
        <v>3960</v>
      </c>
      <c r="B199" s="199">
        <v>688.47</v>
      </c>
      <c r="C199" s="199">
        <v>-34.85</v>
      </c>
      <c r="D199" s="198">
        <v>6</v>
      </c>
    </row>
    <row r="200" spans="1:4">
      <c r="A200" s="198">
        <v>3980</v>
      </c>
      <c r="B200" s="199">
        <v>691.68</v>
      </c>
      <c r="C200" s="199">
        <v>-35.119999999999997</v>
      </c>
      <c r="D200" s="198">
        <v>6</v>
      </c>
    </row>
    <row r="201" spans="1:4">
      <c r="A201" s="198">
        <v>4000</v>
      </c>
      <c r="B201" s="199">
        <v>694.49</v>
      </c>
      <c r="C201" s="199">
        <v>-34.96</v>
      </c>
      <c r="D201" s="198">
        <v>6</v>
      </c>
    </row>
    <row r="202" spans="1:4">
      <c r="A202" s="198">
        <v>4020</v>
      </c>
      <c r="B202" s="199">
        <v>697.32</v>
      </c>
      <c r="C202" s="199">
        <v>-35.14</v>
      </c>
      <c r="D202" s="198">
        <v>6</v>
      </c>
    </row>
    <row r="203" spans="1:4">
      <c r="A203" s="198">
        <v>4040</v>
      </c>
      <c r="B203" s="199">
        <v>700.63</v>
      </c>
      <c r="C203" s="199">
        <v>-34.409999999999997</v>
      </c>
      <c r="D203" s="198">
        <v>6</v>
      </c>
    </row>
    <row r="204" spans="1:4">
      <c r="A204" s="198">
        <v>4060</v>
      </c>
      <c r="B204" s="199">
        <v>704.11</v>
      </c>
      <c r="C204" s="199">
        <v>-35.200000000000003</v>
      </c>
      <c r="D204" s="198">
        <v>6</v>
      </c>
    </row>
    <row r="205" spans="1:4">
      <c r="A205" s="198">
        <v>4080</v>
      </c>
      <c r="B205" s="199">
        <v>706.92</v>
      </c>
      <c r="C205" s="199">
        <v>-34.74</v>
      </c>
      <c r="D205" s="198">
        <v>6</v>
      </c>
    </row>
    <row r="206" spans="1:4">
      <c r="A206" s="198">
        <v>4100</v>
      </c>
      <c r="B206" s="199">
        <v>710.13</v>
      </c>
      <c r="C206" s="199">
        <v>-35.53</v>
      </c>
      <c r="D206" s="198">
        <v>7</v>
      </c>
    </row>
    <row r="207" spans="1:4">
      <c r="A207" s="198">
        <v>4120</v>
      </c>
      <c r="B207" s="199">
        <v>713.11</v>
      </c>
      <c r="C207" s="199">
        <v>-35.14</v>
      </c>
      <c r="D207" s="198">
        <v>7</v>
      </c>
    </row>
    <row r="208" spans="1:4">
      <c r="A208" s="198">
        <v>4140</v>
      </c>
      <c r="B208" s="199">
        <v>715.86</v>
      </c>
      <c r="C208" s="199">
        <v>-34.869999999999997</v>
      </c>
      <c r="D208" s="198">
        <v>7</v>
      </c>
    </row>
    <row r="209" spans="1:4">
      <c r="A209" s="198">
        <v>4160</v>
      </c>
      <c r="B209" s="199">
        <v>718.63</v>
      </c>
      <c r="C209" s="199">
        <v>-35.200000000000003</v>
      </c>
      <c r="D209" s="198">
        <v>7</v>
      </c>
    </row>
    <row r="210" spans="1:4">
      <c r="A210" s="198">
        <v>4180</v>
      </c>
      <c r="B210" s="199">
        <v>721.41</v>
      </c>
      <c r="C210" s="199">
        <v>-34.72</v>
      </c>
      <c r="D210" s="198">
        <v>7</v>
      </c>
    </row>
    <row r="211" spans="1:4">
      <c r="A211" s="198">
        <v>4200</v>
      </c>
      <c r="B211" s="199">
        <v>724.12</v>
      </c>
      <c r="C211" s="199">
        <v>-34.76</v>
      </c>
      <c r="D211" s="198">
        <v>7</v>
      </c>
    </row>
    <row r="212" spans="1:4">
      <c r="A212" s="198">
        <v>4220</v>
      </c>
      <c r="B212" s="199">
        <v>726.81</v>
      </c>
      <c r="C212" s="199">
        <v>-34.5</v>
      </c>
      <c r="D212" s="198">
        <v>7</v>
      </c>
    </row>
    <row r="213" spans="1:4">
      <c r="A213" s="198">
        <v>4240</v>
      </c>
      <c r="B213" s="199">
        <v>729.63</v>
      </c>
      <c r="C213" s="199">
        <v>-34.78</v>
      </c>
      <c r="D213" s="198">
        <v>7</v>
      </c>
    </row>
    <row r="214" spans="1:4">
      <c r="A214" s="198">
        <v>4260</v>
      </c>
      <c r="B214" s="199">
        <v>732.59</v>
      </c>
      <c r="C214" s="199">
        <v>-35.01</v>
      </c>
      <c r="D214" s="198">
        <v>7</v>
      </c>
    </row>
    <row r="215" spans="1:4">
      <c r="A215" s="198">
        <v>4280</v>
      </c>
      <c r="B215" s="199">
        <v>735.13</v>
      </c>
      <c r="C215" s="199">
        <v>-35.26</v>
      </c>
      <c r="D215" s="198">
        <v>7</v>
      </c>
    </row>
    <row r="216" spans="1:4">
      <c r="A216" s="198">
        <v>4300</v>
      </c>
      <c r="B216" s="199">
        <v>738.22</v>
      </c>
      <c r="C216" s="199">
        <v>-34.92</v>
      </c>
      <c r="D216" s="198">
        <v>8</v>
      </c>
    </row>
    <row r="217" spans="1:4">
      <c r="A217" s="198">
        <v>4320</v>
      </c>
      <c r="B217" s="199">
        <v>740.98</v>
      </c>
      <c r="C217" s="199">
        <v>-34.630000000000003</v>
      </c>
      <c r="D217" s="198">
        <v>8</v>
      </c>
    </row>
    <row r="218" spans="1:4">
      <c r="A218" s="198">
        <v>4340</v>
      </c>
      <c r="B218" s="199">
        <v>744</v>
      </c>
      <c r="C218" s="199">
        <v>-34.79</v>
      </c>
      <c r="D218" s="198">
        <v>8</v>
      </c>
    </row>
    <row r="219" spans="1:4">
      <c r="A219" s="198">
        <v>4360</v>
      </c>
      <c r="B219" s="199">
        <v>746.65</v>
      </c>
      <c r="C219" s="199">
        <v>-34.75</v>
      </c>
      <c r="D219" s="198">
        <v>8</v>
      </c>
    </row>
    <row r="220" spans="1:4">
      <c r="A220" s="198">
        <v>4380</v>
      </c>
      <c r="B220" s="199">
        <v>749.44</v>
      </c>
      <c r="C220" s="199">
        <v>-35</v>
      </c>
      <c r="D220" s="198">
        <v>8</v>
      </c>
    </row>
    <row r="221" spans="1:4">
      <c r="A221" s="198">
        <v>4400</v>
      </c>
      <c r="B221" s="199">
        <v>752.45</v>
      </c>
      <c r="C221" s="199">
        <v>-35.47</v>
      </c>
      <c r="D221" s="198">
        <v>8</v>
      </c>
    </row>
    <row r="222" spans="1:4">
      <c r="A222" s="198">
        <v>4420</v>
      </c>
      <c r="B222" s="199">
        <v>755.34</v>
      </c>
      <c r="C222" s="199">
        <v>-35.200000000000003</v>
      </c>
      <c r="D222" s="198">
        <v>8</v>
      </c>
    </row>
    <row r="223" spans="1:4">
      <c r="A223" s="198">
        <v>4440</v>
      </c>
      <c r="B223" s="199">
        <v>758.01</v>
      </c>
      <c r="C223" s="199">
        <v>-34.76</v>
      </c>
      <c r="D223" s="198">
        <v>8</v>
      </c>
    </row>
    <row r="224" spans="1:4">
      <c r="A224" s="198">
        <v>4460</v>
      </c>
      <c r="B224" s="199">
        <v>760.81</v>
      </c>
      <c r="C224" s="199">
        <v>-34.06</v>
      </c>
      <c r="D224" s="198">
        <v>8</v>
      </c>
    </row>
    <row r="225" spans="1:4">
      <c r="A225" s="198">
        <v>4480</v>
      </c>
      <c r="B225" s="199">
        <v>763.36</v>
      </c>
      <c r="C225" s="199">
        <v>-34.799999999999997</v>
      </c>
      <c r="D225" s="198">
        <v>8</v>
      </c>
    </row>
    <row r="226" spans="1:4">
      <c r="A226" s="198">
        <v>4500</v>
      </c>
      <c r="B226" s="199">
        <v>765.89</v>
      </c>
      <c r="C226" s="199">
        <v>-35.15</v>
      </c>
      <c r="D226" s="198">
        <v>9</v>
      </c>
    </row>
    <row r="227" spans="1:4">
      <c r="A227" s="198">
        <v>4520</v>
      </c>
      <c r="B227" s="199">
        <v>768.33</v>
      </c>
      <c r="C227" s="199">
        <v>-34.83</v>
      </c>
      <c r="D227" s="198">
        <v>9</v>
      </c>
    </row>
    <row r="228" spans="1:4">
      <c r="A228" s="198">
        <v>4540</v>
      </c>
      <c r="B228" s="199">
        <v>770.94</v>
      </c>
      <c r="C228" s="199">
        <v>-35.270000000000003</v>
      </c>
      <c r="D228" s="198">
        <v>9</v>
      </c>
    </row>
    <row r="229" spans="1:4">
      <c r="A229" s="198">
        <v>4560</v>
      </c>
      <c r="B229" s="199">
        <v>773.61</v>
      </c>
      <c r="C229" s="199">
        <v>-34.83</v>
      </c>
      <c r="D229" s="198">
        <v>9</v>
      </c>
    </row>
    <row r="230" spans="1:4">
      <c r="A230" s="198">
        <v>4580</v>
      </c>
      <c r="B230" s="199">
        <v>776.64</v>
      </c>
      <c r="C230" s="199">
        <v>-34.21</v>
      </c>
      <c r="D230" s="198">
        <v>9</v>
      </c>
    </row>
    <row r="231" spans="1:4">
      <c r="A231" s="198">
        <v>4600</v>
      </c>
      <c r="B231" s="199">
        <v>779.48</v>
      </c>
      <c r="C231" s="199">
        <v>-34.57</v>
      </c>
      <c r="D231" s="198">
        <v>9</v>
      </c>
    </row>
    <row r="232" spans="1:4">
      <c r="A232" s="198">
        <v>4620</v>
      </c>
      <c r="B232" s="199">
        <v>782.39</v>
      </c>
      <c r="C232" s="199">
        <v>-34.51</v>
      </c>
      <c r="D232" s="198">
        <v>9</v>
      </c>
    </row>
    <row r="233" spans="1:4">
      <c r="A233" s="198">
        <v>4640</v>
      </c>
      <c r="B233" s="199">
        <v>784.91</v>
      </c>
      <c r="C233" s="199">
        <v>-35.049999999999997</v>
      </c>
      <c r="D233" s="198">
        <v>9</v>
      </c>
    </row>
    <row r="234" spans="1:4">
      <c r="A234" s="198">
        <v>4660</v>
      </c>
      <c r="B234" s="199">
        <v>787.9</v>
      </c>
      <c r="C234" s="199">
        <v>-34.69</v>
      </c>
      <c r="D234" s="198">
        <v>9</v>
      </c>
    </row>
    <row r="235" spans="1:4">
      <c r="A235" s="198">
        <v>4680</v>
      </c>
      <c r="B235" s="199">
        <v>790.63</v>
      </c>
      <c r="C235" s="199">
        <v>-35.21</v>
      </c>
      <c r="D235" s="198">
        <v>9</v>
      </c>
    </row>
    <row r="236" spans="1:4">
      <c r="A236" s="198">
        <v>4700</v>
      </c>
      <c r="B236" s="199">
        <v>793.03</v>
      </c>
      <c r="C236" s="199">
        <v>-35.020000000000003</v>
      </c>
      <c r="D236" s="198">
        <v>10</v>
      </c>
    </row>
    <row r="237" spans="1:4">
      <c r="A237" s="198">
        <v>4720</v>
      </c>
      <c r="B237" s="199">
        <v>795.69</v>
      </c>
      <c r="C237" s="199">
        <v>-34.71</v>
      </c>
      <c r="D237" s="198">
        <v>10</v>
      </c>
    </row>
    <row r="238" spans="1:4">
      <c r="A238" s="198">
        <v>4740</v>
      </c>
      <c r="B238" s="199">
        <v>798.64</v>
      </c>
      <c r="C238" s="199">
        <v>-34.79</v>
      </c>
      <c r="D238" s="198">
        <v>10</v>
      </c>
    </row>
    <row r="239" spans="1:4">
      <c r="A239" s="198">
        <v>4760</v>
      </c>
      <c r="B239" s="199">
        <v>800.95</v>
      </c>
      <c r="C239" s="199">
        <v>-35.090000000000003</v>
      </c>
      <c r="D239" s="198">
        <v>10</v>
      </c>
    </row>
    <row r="240" spans="1:4">
      <c r="A240" s="198">
        <v>4780</v>
      </c>
      <c r="B240" s="199">
        <v>804.14</v>
      </c>
      <c r="C240" s="199">
        <v>-34.54</v>
      </c>
      <c r="D240" s="198">
        <v>10</v>
      </c>
    </row>
    <row r="241" spans="1:4">
      <c r="A241" s="198">
        <v>4800</v>
      </c>
      <c r="B241" s="199">
        <v>807.06</v>
      </c>
      <c r="C241" s="199">
        <v>-34.82</v>
      </c>
      <c r="D241" s="198">
        <v>10</v>
      </c>
    </row>
    <row r="242" spans="1:4">
      <c r="A242" s="198">
        <v>4820</v>
      </c>
      <c r="B242" s="199">
        <v>809.86</v>
      </c>
      <c r="C242" s="199">
        <v>-34.659999999999997</v>
      </c>
      <c r="D242" s="198">
        <v>10</v>
      </c>
    </row>
    <row r="243" spans="1:4">
      <c r="A243" s="198">
        <v>4840</v>
      </c>
      <c r="B243" s="199">
        <v>812.37</v>
      </c>
      <c r="C243" s="199">
        <v>-34.93</v>
      </c>
      <c r="D243" s="198">
        <v>10</v>
      </c>
    </row>
    <row r="244" spans="1:4">
      <c r="A244" s="198">
        <v>4860</v>
      </c>
      <c r="B244" s="199">
        <v>814.86</v>
      </c>
      <c r="C244" s="199">
        <v>-34.42</v>
      </c>
      <c r="D244" s="198">
        <v>10</v>
      </c>
    </row>
    <row r="245" spans="1:4">
      <c r="A245" s="198">
        <v>4880</v>
      </c>
      <c r="B245" s="199">
        <v>817.78</v>
      </c>
      <c r="C245" s="199">
        <v>-34.89</v>
      </c>
      <c r="D245" s="198">
        <v>10</v>
      </c>
    </row>
    <row r="246" spans="1:4">
      <c r="A246" s="198">
        <v>4900</v>
      </c>
      <c r="B246" s="199">
        <v>820.2</v>
      </c>
      <c r="C246" s="199">
        <v>-34.79</v>
      </c>
      <c r="D246" s="198">
        <v>11</v>
      </c>
    </row>
    <row r="247" spans="1:4">
      <c r="A247" s="198">
        <v>4920</v>
      </c>
      <c r="B247" s="199">
        <v>822.79</v>
      </c>
      <c r="C247" s="199">
        <v>-34.65</v>
      </c>
      <c r="D247" s="198">
        <v>11</v>
      </c>
    </row>
    <row r="248" spans="1:4">
      <c r="A248" s="198">
        <v>4940</v>
      </c>
      <c r="B248" s="199">
        <v>825.43</v>
      </c>
      <c r="C248" s="199">
        <v>-34.549999999999997</v>
      </c>
      <c r="D248" s="198">
        <v>11</v>
      </c>
    </row>
    <row r="249" spans="1:4">
      <c r="A249" s="198">
        <v>4960</v>
      </c>
      <c r="B249" s="199">
        <v>827.85</v>
      </c>
      <c r="C249" s="199">
        <v>-34.57</v>
      </c>
      <c r="D249" s="198">
        <v>11</v>
      </c>
    </row>
    <row r="250" spans="1:4">
      <c r="A250" s="198">
        <v>4980</v>
      </c>
      <c r="B250" s="199">
        <v>830.52</v>
      </c>
      <c r="C250" s="199">
        <v>-34.08</v>
      </c>
      <c r="D250" s="198">
        <v>11</v>
      </c>
    </row>
    <row r="251" spans="1:4">
      <c r="A251" s="198">
        <v>5000</v>
      </c>
      <c r="B251" s="199">
        <v>833.42</v>
      </c>
      <c r="C251" s="199">
        <v>-34.92</v>
      </c>
      <c r="D251" s="198">
        <v>11</v>
      </c>
    </row>
    <row r="252" spans="1:4">
      <c r="A252" s="198">
        <v>5020</v>
      </c>
      <c r="B252" s="199">
        <v>835.93</v>
      </c>
      <c r="C252" s="199">
        <v>-34.79</v>
      </c>
      <c r="D252" s="198">
        <v>11</v>
      </c>
    </row>
    <row r="253" spans="1:4">
      <c r="A253" s="198">
        <v>5040</v>
      </c>
      <c r="B253" s="199">
        <v>838.83</v>
      </c>
      <c r="C253" s="199">
        <v>-34.53</v>
      </c>
      <c r="D253" s="198">
        <v>11</v>
      </c>
    </row>
    <row r="254" spans="1:4">
      <c r="A254" s="198">
        <v>5060</v>
      </c>
      <c r="B254" s="199">
        <v>841.59</v>
      </c>
      <c r="C254" s="199">
        <v>-34.799999999999997</v>
      </c>
      <c r="D254" s="198">
        <v>11</v>
      </c>
    </row>
    <row r="255" spans="1:4">
      <c r="A255" s="198">
        <v>5080</v>
      </c>
      <c r="B255" s="199">
        <v>844.2</v>
      </c>
      <c r="C255" s="199">
        <v>-34.630000000000003</v>
      </c>
      <c r="D255" s="198">
        <v>11</v>
      </c>
    </row>
    <row r="256" spans="1:4">
      <c r="A256" s="198">
        <v>5100</v>
      </c>
      <c r="B256" s="199">
        <v>846.81</v>
      </c>
      <c r="C256" s="199">
        <v>-34.840000000000003</v>
      </c>
      <c r="D256" s="198">
        <v>12</v>
      </c>
    </row>
    <row r="257" spans="1:4">
      <c r="A257" s="198">
        <v>5120</v>
      </c>
      <c r="B257" s="199">
        <v>850.05</v>
      </c>
      <c r="C257" s="199">
        <v>-34.64</v>
      </c>
      <c r="D257" s="198">
        <v>12</v>
      </c>
    </row>
    <row r="258" spans="1:4">
      <c r="A258" s="198">
        <v>5140</v>
      </c>
      <c r="B258" s="199">
        <v>852.79</v>
      </c>
      <c r="C258" s="199">
        <v>-35.11</v>
      </c>
      <c r="D258" s="198">
        <v>12</v>
      </c>
    </row>
    <row r="259" spans="1:4">
      <c r="A259" s="198">
        <v>5160</v>
      </c>
      <c r="B259" s="199">
        <v>855.68</v>
      </c>
      <c r="C259" s="199">
        <v>-34.729999999999997</v>
      </c>
      <c r="D259" s="198">
        <v>12</v>
      </c>
    </row>
    <row r="260" spans="1:4">
      <c r="A260" s="198">
        <v>5180</v>
      </c>
      <c r="B260" s="199">
        <v>858.5</v>
      </c>
      <c r="C260" s="199">
        <v>-35.049999999999997</v>
      </c>
      <c r="D260" s="198">
        <v>12</v>
      </c>
    </row>
    <row r="261" spans="1:4">
      <c r="A261" s="198">
        <v>5200</v>
      </c>
      <c r="B261" s="199">
        <v>861.14</v>
      </c>
      <c r="C261" s="199">
        <v>-33.85</v>
      </c>
      <c r="D261" s="198">
        <v>12</v>
      </c>
    </row>
    <row r="262" spans="1:4">
      <c r="A262" s="198">
        <v>5220</v>
      </c>
      <c r="B262" s="199">
        <v>863.91</v>
      </c>
      <c r="C262" s="199">
        <v>-34.630000000000003</v>
      </c>
      <c r="D262" s="198">
        <v>12</v>
      </c>
    </row>
    <row r="263" spans="1:4">
      <c r="A263" s="198">
        <v>5240</v>
      </c>
      <c r="B263" s="199">
        <v>866.83</v>
      </c>
      <c r="C263" s="199">
        <v>-34.9</v>
      </c>
      <c r="D263" s="198">
        <v>12</v>
      </c>
    </row>
    <row r="264" spans="1:4">
      <c r="A264" s="198">
        <v>5260</v>
      </c>
      <c r="B264" s="199">
        <v>869.41</v>
      </c>
      <c r="C264" s="199">
        <v>-34.74</v>
      </c>
      <c r="D264" s="198">
        <v>12</v>
      </c>
    </row>
    <row r="265" spans="1:4">
      <c r="A265" s="198">
        <v>5280</v>
      </c>
      <c r="B265" s="199">
        <v>872.14</v>
      </c>
      <c r="C265" s="199">
        <v>-34.56</v>
      </c>
      <c r="D265" s="198">
        <v>12</v>
      </c>
    </row>
    <row r="266" spans="1:4">
      <c r="A266" s="198">
        <v>5300</v>
      </c>
      <c r="B266" s="199">
        <v>874.64</v>
      </c>
      <c r="C266" s="199">
        <v>-35.270000000000003</v>
      </c>
      <c r="D266" s="198">
        <v>13</v>
      </c>
    </row>
    <row r="267" spans="1:4">
      <c r="A267" s="198">
        <v>5320</v>
      </c>
      <c r="B267" s="199">
        <v>877.24</v>
      </c>
      <c r="C267" s="199">
        <v>-35.03</v>
      </c>
      <c r="D267" s="198">
        <v>13</v>
      </c>
    </row>
    <row r="268" spans="1:4">
      <c r="A268" s="198">
        <v>5340</v>
      </c>
      <c r="B268" s="199">
        <v>879.73</v>
      </c>
      <c r="C268" s="199">
        <v>-34.770000000000003</v>
      </c>
      <c r="D268" s="198">
        <v>13</v>
      </c>
    </row>
    <row r="269" spans="1:4">
      <c r="A269" s="198">
        <v>5360</v>
      </c>
      <c r="B269" s="199">
        <v>882.13</v>
      </c>
      <c r="C269" s="199">
        <v>-35.39</v>
      </c>
      <c r="D269" s="198">
        <v>13</v>
      </c>
    </row>
    <row r="270" spans="1:4">
      <c r="A270" s="198">
        <v>5380</v>
      </c>
      <c r="B270" s="199">
        <v>885.06</v>
      </c>
      <c r="C270" s="199">
        <v>-34.96</v>
      </c>
      <c r="D270" s="198">
        <v>13</v>
      </c>
    </row>
    <row r="271" spans="1:4">
      <c r="A271" s="198">
        <v>5400</v>
      </c>
      <c r="B271" s="199">
        <v>887.67</v>
      </c>
      <c r="C271" s="199">
        <v>-34.78</v>
      </c>
      <c r="D271" s="198">
        <v>13</v>
      </c>
    </row>
    <row r="272" spans="1:4">
      <c r="A272" s="198">
        <v>5420</v>
      </c>
      <c r="B272" s="199">
        <v>890.47</v>
      </c>
      <c r="C272" s="199">
        <v>-35.1</v>
      </c>
      <c r="D272" s="198">
        <v>13</v>
      </c>
    </row>
    <row r="273" spans="1:4">
      <c r="A273" s="198">
        <v>5440</v>
      </c>
      <c r="B273" s="199">
        <v>893</v>
      </c>
      <c r="C273" s="199">
        <v>-34.35</v>
      </c>
      <c r="D273" s="198">
        <v>13</v>
      </c>
    </row>
    <row r="274" spans="1:4">
      <c r="A274" s="198">
        <v>5460</v>
      </c>
      <c r="B274" s="199">
        <v>895.73</v>
      </c>
      <c r="C274" s="199">
        <v>-34.81</v>
      </c>
      <c r="D274" s="198">
        <v>13</v>
      </c>
    </row>
    <row r="275" spans="1:4">
      <c r="A275" s="198">
        <v>5480</v>
      </c>
      <c r="B275" s="199">
        <v>898.46</v>
      </c>
      <c r="C275" s="199">
        <v>-34.909999999999997</v>
      </c>
      <c r="D275" s="198">
        <v>13</v>
      </c>
    </row>
    <row r="276" spans="1:4">
      <c r="A276" s="198">
        <v>5500</v>
      </c>
      <c r="B276" s="199">
        <v>901.2</v>
      </c>
      <c r="C276" s="199">
        <v>-34.47</v>
      </c>
      <c r="D276" s="198">
        <v>14</v>
      </c>
    </row>
    <row r="277" spans="1:4">
      <c r="A277" s="198">
        <v>5520</v>
      </c>
      <c r="B277" s="199">
        <v>903.83</v>
      </c>
      <c r="C277" s="199">
        <v>-34.53</v>
      </c>
      <c r="D277" s="198">
        <v>14</v>
      </c>
    </row>
    <row r="278" spans="1:4">
      <c r="A278" s="198">
        <v>5540</v>
      </c>
      <c r="B278" s="199">
        <v>906.5</v>
      </c>
      <c r="C278" s="199">
        <v>-34.700000000000003</v>
      </c>
      <c r="D278" s="198">
        <v>14</v>
      </c>
    </row>
    <row r="279" spans="1:4">
      <c r="A279" s="198">
        <v>5560</v>
      </c>
      <c r="B279" s="199">
        <v>909.22</v>
      </c>
      <c r="C279" s="199">
        <v>-34.36</v>
      </c>
      <c r="D279" s="198">
        <v>14</v>
      </c>
    </row>
    <row r="280" spans="1:4">
      <c r="A280" s="198">
        <v>5580</v>
      </c>
      <c r="B280" s="199">
        <v>911.77</v>
      </c>
      <c r="C280" s="199">
        <v>-34.22</v>
      </c>
      <c r="D280" s="198">
        <v>14</v>
      </c>
    </row>
    <row r="281" spans="1:4">
      <c r="A281" s="198">
        <v>5600</v>
      </c>
      <c r="B281" s="199">
        <v>914.42</v>
      </c>
      <c r="C281" s="199">
        <v>-35.06</v>
      </c>
      <c r="D281" s="198">
        <v>14</v>
      </c>
    </row>
    <row r="282" spans="1:4">
      <c r="A282" s="198">
        <v>5620</v>
      </c>
      <c r="B282" s="199">
        <v>917.03</v>
      </c>
      <c r="C282" s="199">
        <v>-34.78</v>
      </c>
      <c r="D282" s="198">
        <v>14</v>
      </c>
    </row>
    <row r="283" spans="1:4">
      <c r="A283" s="198">
        <v>5640</v>
      </c>
      <c r="B283" s="199">
        <v>919.58</v>
      </c>
      <c r="C283" s="199">
        <v>-35.19</v>
      </c>
      <c r="D283" s="198">
        <v>14</v>
      </c>
    </row>
    <row r="284" spans="1:4">
      <c r="A284" s="198">
        <v>5660</v>
      </c>
      <c r="B284" s="199">
        <v>922.16</v>
      </c>
      <c r="C284" s="199">
        <v>-33.880000000000003</v>
      </c>
      <c r="D284" s="198">
        <v>14</v>
      </c>
    </row>
    <row r="285" spans="1:4">
      <c r="A285" s="198">
        <v>5680</v>
      </c>
      <c r="B285" s="199">
        <v>924.65</v>
      </c>
      <c r="C285" s="199">
        <v>-35.200000000000003</v>
      </c>
      <c r="D285" s="198">
        <v>14</v>
      </c>
    </row>
    <row r="286" spans="1:4">
      <c r="A286" s="198">
        <v>5700</v>
      </c>
      <c r="B286" s="199">
        <v>927.19</v>
      </c>
      <c r="C286" s="199">
        <v>-35.18</v>
      </c>
      <c r="D286" s="198">
        <v>15</v>
      </c>
    </row>
    <row r="287" spans="1:4">
      <c r="A287" s="198">
        <v>5720</v>
      </c>
      <c r="B287" s="199">
        <v>929.55</v>
      </c>
      <c r="C287" s="199">
        <v>-34.51</v>
      </c>
      <c r="D287" s="198">
        <v>15</v>
      </c>
    </row>
    <row r="288" spans="1:4">
      <c r="A288" s="198">
        <v>5740</v>
      </c>
      <c r="B288" s="199">
        <v>931.99</v>
      </c>
      <c r="C288" s="199">
        <v>-35.25</v>
      </c>
      <c r="D288" s="198">
        <v>15</v>
      </c>
    </row>
    <row r="289" spans="1:4">
      <c r="A289" s="198">
        <v>5760</v>
      </c>
      <c r="B289" s="199">
        <v>934.79</v>
      </c>
      <c r="C289" s="199">
        <v>-34.69</v>
      </c>
      <c r="D289" s="198">
        <v>15</v>
      </c>
    </row>
    <row r="290" spans="1:4">
      <c r="A290" s="198">
        <v>5780</v>
      </c>
      <c r="B290" s="199">
        <v>937.22</v>
      </c>
      <c r="C290" s="199">
        <v>-34.71</v>
      </c>
      <c r="D290" s="198">
        <v>15</v>
      </c>
    </row>
    <row r="291" spans="1:4">
      <c r="A291" s="198">
        <v>5800</v>
      </c>
      <c r="B291" s="199">
        <v>939.77</v>
      </c>
      <c r="C291" s="199">
        <v>-34.549999999999997</v>
      </c>
      <c r="D291" s="198">
        <v>15</v>
      </c>
    </row>
    <row r="292" spans="1:4">
      <c r="A292" s="198">
        <v>5820</v>
      </c>
      <c r="B292" s="199">
        <v>942.18</v>
      </c>
      <c r="C292" s="199">
        <v>-34.5</v>
      </c>
      <c r="D292" s="198">
        <v>15</v>
      </c>
    </row>
    <row r="293" spans="1:4">
      <c r="A293" s="198">
        <v>5840</v>
      </c>
      <c r="B293" s="199">
        <v>944.93</v>
      </c>
      <c r="C293" s="199">
        <v>-34.71</v>
      </c>
      <c r="D293" s="198">
        <v>15</v>
      </c>
    </row>
    <row r="294" spans="1:4">
      <c r="A294" s="198">
        <v>5860</v>
      </c>
      <c r="B294" s="199">
        <v>947.43</v>
      </c>
      <c r="C294" s="199">
        <v>-35.020000000000003</v>
      </c>
      <c r="D294" s="198">
        <v>15</v>
      </c>
    </row>
    <row r="295" spans="1:4">
      <c r="A295" s="198">
        <v>5880</v>
      </c>
      <c r="B295" s="199">
        <v>950.12</v>
      </c>
      <c r="C295" s="199">
        <v>-34.71</v>
      </c>
      <c r="D295" s="198">
        <v>15</v>
      </c>
    </row>
    <row r="296" spans="1:4">
      <c r="A296" s="198">
        <v>5900</v>
      </c>
      <c r="B296" s="199">
        <v>953.03</v>
      </c>
      <c r="C296" s="199">
        <v>-33.950000000000003</v>
      </c>
      <c r="D296" s="198">
        <v>16</v>
      </c>
    </row>
    <row r="297" spans="1:4">
      <c r="A297" s="198">
        <v>5920</v>
      </c>
      <c r="B297" s="199">
        <v>955.55</v>
      </c>
      <c r="C297" s="199">
        <v>-34.200000000000003</v>
      </c>
      <c r="D297" s="198">
        <v>16</v>
      </c>
    </row>
    <row r="298" spans="1:4">
      <c r="A298" s="198">
        <v>5940</v>
      </c>
      <c r="B298" s="199">
        <v>958.09</v>
      </c>
      <c r="C298" s="199">
        <v>-34.61</v>
      </c>
      <c r="D298" s="198">
        <v>16</v>
      </c>
    </row>
    <row r="299" spans="1:4">
      <c r="A299" s="198">
        <v>5960</v>
      </c>
      <c r="B299" s="199">
        <v>960.18</v>
      </c>
      <c r="C299" s="199">
        <v>-34.909999999999997</v>
      </c>
      <c r="D299" s="198">
        <v>16</v>
      </c>
    </row>
    <row r="300" spans="1:4">
      <c r="A300" s="198">
        <v>5980</v>
      </c>
      <c r="B300" s="199">
        <v>962.78</v>
      </c>
      <c r="C300" s="199">
        <v>-34.729999999999997</v>
      </c>
      <c r="D300" s="198">
        <v>16</v>
      </c>
    </row>
    <row r="301" spans="1:4">
      <c r="A301" s="198">
        <v>6000</v>
      </c>
      <c r="B301" s="199">
        <v>965.21</v>
      </c>
      <c r="C301" s="199">
        <v>-34.85</v>
      </c>
      <c r="D301" s="198">
        <v>16</v>
      </c>
    </row>
    <row r="302" spans="1:4">
      <c r="A302" s="198">
        <v>6020</v>
      </c>
      <c r="B302" s="199">
        <v>967.97</v>
      </c>
      <c r="C302" s="199">
        <v>-35.03</v>
      </c>
      <c r="D302" s="198">
        <v>16</v>
      </c>
    </row>
    <row r="303" spans="1:4">
      <c r="A303" s="198">
        <v>6040</v>
      </c>
      <c r="B303" s="199">
        <v>970.27</v>
      </c>
      <c r="C303" s="199">
        <v>-34.770000000000003</v>
      </c>
      <c r="D303" s="198">
        <v>16</v>
      </c>
    </row>
    <row r="304" spans="1:4">
      <c r="A304" s="198">
        <v>6060</v>
      </c>
      <c r="B304" s="199">
        <v>972.71</v>
      </c>
      <c r="C304" s="199">
        <v>-34.78</v>
      </c>
      <c r="D304" s="198">
        <v>16</v>
      </c>
    </row>
    <row r="305" spans="1:4">
      <c r="A305" s="198">
        <v>6080</v>
      </c>
      <c r="B305" s="199">
        <v>975.29</v>
      </c>
      <c r="C305" s="199">
        <v>-35.49</v>
      </c>
      <c r="D305" s="198">
        <v>16</v>
      </c>
    </row>
    <row r="306" spans="1:4">
      <c r="A306" s="198">
        <v>6100</v>
      </c>
      <c r="B306" s="199">
        <v>977.83</v>
      </c>
      <c r="C306" s="199">
        <v>-34.270000000000003</v>
      </c>
      <c r="D306" s="198">
        <v>17</v>
      </c>
    </row>
    <row r="307" spans="1:4">
      <c r="A307" s="198">
        <v>6120</v>
      </c>
      <c r="B307" s="199">
        <v>980.04</v>
      </c>
      <c r="C307" s="199">
        <v>-35.17</v>
      </c>
      <c r="D307" s="198">
        <v>17</v>
      </c>
    </row>
    <row r="308" spans="1:4">
      <c r="A308" s="198">
        <v>6140</v>
      </c>
      <c r="B308" s="199">
        <v>982.61</v>
      </c>
      <c r="C308" s="199">
        <v>-34.71</v>
      </c>
      <c r="D308" s="198">
        <v>17</v>
      </c>
    </row>
    <row r="309" spans="1:4">
      <c r="A309" s="198">
        <v>6160</v>
      </c>
      <c r="B309" s="199">
        <v>985.21</v>
      </c>
      <c r="C309" s="199">
        <v>-34.39</v>
      </c>
      <c r="D309" s="198">
        <v>17</v>
      </c>
    </row>
    <row r="310" spans="1:4">
      <c r="A310" s="198">
        <v>6180</v>
      </c>
      <c r="B310" s="199">
        <v>987.78</v>
      </c>
      <c r="C310" s="199">
        <v>-34.42</v>
      </c>
      <c r="D310" s="198">
        <v>17</v>
      </c>
    </row>
    <row r="311" spans="1:4">
      <c r="A311" s="198">
        <v>6200</v>
      </c>
      <c r="B311" s="199">
        <v>989.94</v>
      </c>
      <c r="C311" s="199">
        <v>-34.89</v>
      </c>
      <c r="D311" s="198">
        <v>17</v>
      </c>
    </row>
    <row r="312" spans="1:4">
      <c r="A312" s="198">
        <v>6220</v>
      </c>
      <c r="B312" s="199">
        <v>992.39</v>
      </c>
      <c r="C312" s="199">
        <v>-34.89</v>
      </c>
      <c r="D312" s="198">
        <v>17</v>
      </c>
    </row>
    <row r="313" spans="1:4">
      <c r="A313" s="198">
        <v>6240</v>
      </c>
      <c r="B313" s="199">
        <v>994.99</v>
      </c>
      <c r="C313" s="199">
        <v>-34.58</v>
      </c>
      <c r="D313" s="198">
        <v>17</v>
      </c>
    </row>
    <row r="314" spans="1:4">
      <c r="A314" s="198">
        <v>6260</v>
      </c>
      <c r="B314" s="199">
        <v>997.45</v>
      </c>
      <c r="C314" s="199">
        <v>-34.6</v>
      </c>
      <c r="D314" s="198">
        <v>17</v>
      </c>
    </row>
    <row r="315" spans="1:4">
      <c r="A315" s="198">
        <v>6280</v>
      </c>
      <c r="B315" s="199">
        <v>1000.34</v>
      </c>
      <c r="C315" s="199">
        <v>-35.130000000000003</v>
      </c>
      <c r="D315" s="198">
        <v>17</v>
      </c>
    </row>
    <row r="316" spans="1:4">
      <c r="A316" s="198">
        <v>6300</v>
      </c>
      <c r="B316" s="199">
        <v>1002.84</v>
      </c>
      <c r="C316" s="199">
        <v>-34.380000000000003</v>
      </c>
      <c r="D316" s="198">
        <v>18</v>
      </c>
    </row>
    <row r="317" spans="1:4">
      <c r="A317" s="198">
        <v>6320</v>
      </c>
      <c r="B317" s="199">
        <v>1005.35</v>
      </c>
      <c r="C317" s="199">
        <v>-35.200000000000003</v>
      </c>
      <c r="D317" s="198">
        <v>18</v>
      </c>
    </row>
    <row r="318" spans="1:4">
      <c r="A318" s="198">
        <v>6340</v>
      </c>
      <c r="B318" s="199">
        <v>1007.78</v>
      </c>
      <c r="C318" s="199">
        <v>-34.549999999999997</v>
      </c>
      <c r="D318" s="198">
        <v>18</v>
      </c>
    </row>
    <row r="319" spans="1:4">
      <c r="A319" s="198">
        <v>6360</v>
      </c>
      <c r="B319" s="199">
        <v>1010.77</v>
      </c>
      <c r="C319" s="199">
        <v>-34.6</v>
      </c>
      <c r="D319" s="198">
        <v>18</v>
      </c>
    </row>
    <row r="320" spans="1:4">
      <c r="A320" s="198">
        <v>6380</v>
      </c>
      <c r="B320" s="199">
        <v>1013.29</v>
      </c>
      <c r="C320" s="199">
        <v>-34.86</v>
      </c>
      <c r="D320" s="198">
        <v>18</v>
      </c>
    </row>
    <row r="321" spans="1:4">
      <c r="A321" s="198">
        <v>6400</v>
      </c>
      <c r="B321" s="199">
        <v>1015.62</v>
      </c>
      <c r="C321" s="199">
        <v>-34.99</v>
      </c>
      <c r="D321" s="198">
        <v>18</v>
      </c>
    </row>
    <row r="322" spans="1:4">
      <c r="A322" s="198">
        <v>6420</v>
      </c>
      <c r="B322" s="199">
        <v>1018.21</v>
      </c>
      <c r="C322" s="199">
        <v>-34.229999999999997</v>
      </c>
      <c r="D322" s="198">
        <v>18</v>
      </c>
    </row>
    <row r="323" spans="1:4">
      <c r="A323" s="198">
        <v>6440</v>
      </c>
      <c r="B323" s="199">
        <v>1020.62</v>
      </c>
      <c r="C323" s="199">
        <v>-34.619999999999997</v>
      </c>
      <c r="D323" s="198">
        <v>18</v>
      </c>
    </row>
    <row r="324" spans="1:4">
      <c r="A324" s="198">
        <v>6460</v>
      </c>
      <c r="B324" s="199">
        <v>1022.89</v>
      </c>
      <c r="C324" s="199">
        <v>-34.07</v>
      </c>
      <c r="D324" s="198">
        <v>18</v>
      </c>
    </row>
    <row r="325" spans="1:4">
      <c r="A325" s="198">
        <v>6480</v>
      </c>
      <c r="B325" s="199">
        <v>1025.55</v>
      </c>
      <c r="C325" s="199">
        <v>-34.97</v>
      </c>
      <c r="D325" s="198">
        <v>18</v>
      </c>
    </row>
    <row r="326" spans="1:4">
      <c r="A326" s="198">
        <v>6500</v>
      </c>
      <c r="B326" s="199">
        <v>1027.5999999999999</v>
      </c>
      <c r="C326" s="199">
        <v>-34.32</v>
      </c>
      <c r="D326" s="198">
        <v>19</v>
      </c>
    </row>
    <row r="327" spans="1:4">
      <c r="A327" s="198">
        <v>6520</v>
      </c>
      <c r="B327" s="199">
        <v>1029.94</v>
      </c>
      <c r="C327" s="199">
        <v>-34.5</v>
      </c>
      <c r="D327" s="198">
        <v>19</v>
      </c>
    </row>
    <row r="328" spans="1:4">
      <c r="A328" s="198">
        <v>6540</v>
      </c>
      <c r="B328" s="199">
        <v>1032.45</v>
      </c>
      <c r="C328" s="199">
        <v>-34.53</v>
      </c>
      <c r="D328" s="198">
        <v>19</v>
      </c>
    </row>
    <row r="329" spans="1:4">
      <c r="A329" s="198">
        <v>6560</v>
      </c>
      <c r="B329" s="199">
        <v>1034.79</v>
      </c>
      <c r="C329" s="199">
        <v>-35.01</v>
      </c>
      <c r="D329" s="198">
        <v>19</v>
      </c>
    </row>
    <row r="330" spans="1:4">
      <c r="A330" s="198">
        <v>6580</v>
      </c>
      <c r="B330" s="199">
        <v>1037.43</v>
      </c>
      <c r="C330" s="199">
        <v>-34.97</v>
      </c>
      <c r="D330" s="198">
        <v>19</v>
      </c>
    </row>
    <row r="331" spans="1:4">
      <c r="A331" s="198">
        <v>6600</v>
      </c>
      <c r="B331" s="199">
        <v>1039.75</v>
      </c>
      <c r="C331" s="199">
        <v>-34.979999999999997</v>
      </c>
      <c r="D331" s="198">
        <v>19</v>
      </c>
    </row>
    <row r="332" spans="1:4">
      <c r="A332" s="198">
        <v>6620</v>
      </c>
      <c r="B332" s="199">
        <v>1042.22</v>
      </c>
      <c r="C332" s="199">
        <v>-34.450000000000003</v>
      </c>
      <c r="D332" s="198">
        <v>19</v>
      </c>
    </row>
    <row r="333" spans="1:4">
      <c r="A333" s="198">
        <v>6640</v>
      </c>
      <c r="B333" s="199">
        <v>1044.8800000000001</v>
      </c>
      <c r="C333" s="199">
        <v>-34.369999999999997</v>
      </c>
      <c r="D333" s="198">
        <v>19</v>
      </c>
    </row>
    <row r="334" spans="1:4">
      <c r="A334" s="198">
        <v>6660</v>
      </c>
      <c r="B334" s="199">
        <v>1047.3399999999999</v>
      </c>
      <c r="C334" s="199">
        <v>-34.61</v>
      </c>
      <c r="D334" s="198">
        <v>19</v>
      </c>
    </row>
    <row r="335" spans="1:4">
      <c r="A335" s="198">
        <v>6680</v>
      </c>
      <c r="B335" s="199">
        <v>1049.75</v>
      </c>
      <c r="C335" s="199">
        <v>-34.57</v>
      </c>
      <c r="D335" s="198">
        <v>19</v>
      </c>
    </row>
    <row r="336" spans="1:4">
      <c r="A336" s="198">
        <v>6700</v>
      </c>
      <c r="B336" s="199">
        <v>1052.32</v>
      </c>
      <c r="C336" s="199">
        <v>-34.74</v>
      </c>
      <c r="D336" s="198">
        <v>20</v>
      </c>
    </row>
    <row r="337" spans="1:4">
      <c r="A337" s="198">
        <v>6720</v>
      </c>
      <c r="B337" s="199">
        <v>1054.83</v>
      </c>
      <c r="C337" s="199">
        <v>-34.369999999999997</v>
      </c>
      <c r="D337" s="198">
        <v>20</v>
      </c>
    </row>
    <row r="338" spans="1:4">
      <c r="A338" s="198">
        <v>6740</v>
      </c>
      <c r="B338" s="199">
        <v>1057.53</v>
      </c>
      <c r="C338" s="199">
        <v>-34.49</v>
      </c>
      <c r="D338" s="198">
        <v>20</v>
      </c>
    </row>
    <row r="339" spans="1:4">
      <c r="A339" s="198">
        <v>6760</v>
      </c>
      <c r="B339" s="199">
        <v>1060.01</v>
      </c>
      <c r="C339" s="199">
        <v>-34.520000000000003</v>
      </c>
      <c r="D339" s="198">
        <v>20</v>
      </c>
    </row>
    <row r="340" spans="1:4">
      <c r="A340" s="198">
        <v>6780</v>
      </c>
      <c r="B340" s="199">
        <v>1062.56</v>
      </c>
      <c r="C340" s="199">
        <v>-34.58</v>
      </c>
      <c r="D340" s="198">
        <v>20</v>
      </c>
    </row>
    <row r="341" spans="1:4">
      <c r="A341" s="198">
        <v>6800</v>
      </c>
      <c r="B341" s="199">
        <v>1064.83</v>
      </c>
      <c r="C341" s="199">
        <v>-35.119999999999997</v>
      </c>
      <c r="D341" s="198">
        <v>20</v>
      </c>
    </row>
    <row r="342" spans="1:4">
      <c r="A342" s="198">
        <v>6820</v>
      </c>
      <c r="B342" s="199">
        <v>1067.2</v>
      </c>
      <c r="C342" s="199">
        <v>-34.69</v>
      </c>
      <c r="D342" s="198">
        <v>20</v>
      </c>
    </row>
    <row r="343" spans="1:4">
      <c r="A343" s="198">
        <v>6840</v>
      </c>
      <c r="B343" s="199">
        <v>1069.5999999999999</v>
      </c>
      <c r="C343" s="199">
        <v>-34.32</v>
      </c>
      <c r="D343" s="198">
        <v>20</v>
      </c>
    </row>
    <row r="344" spans="1:4">
      <c r="A344" s="198">
        <v>6860</v>
      </c>
      <c r="B344" s="199">
        <v>1072.08</v>
      </c>
      <c r="C344" s="199">
        <v>-34.36</v>
      </c>
      <c r="D344" s="198">
        <v>20</v>
      </c>
    </row>
    <row r="345" spans="1:4">
      <c r="A345" s="198">
        <v>6880</v>
      </c>
      <c r="B345" s="199">
        <v>1074.49</v>
      </c>
      <c r="C345" s="199">
        <v>-34.72</v>
      </c>
      <c r="D345" s="198">
        <v>20</v>
      </c>
    </row>
    <row r="346" spans="1:4">
      <c r="A346" s="198">
        <v>6900</v>
      </c>
      <c r="B346" s="199">
        <v>1077.0899999999999</v>
      </c>
      <c r="C346" s="199">
        <v>-34.56</v>
      </c>
      <c r="D346" s="198">
        <v>21</v>
      </c>
    </row>
    <row r="347" spans="1:4">
      <c r="A347" s="198">
        <v>6920</v>
      </c>
      <c r="B347" s="199">
        <v>1079.5899999999999</v>
      </c>
      <c r="C347" s="199">
        <v>-34.97</v>
      </c>
      <c r="D347" s="198">
        <v>21</v>
      </c>
    </row>
    <row r="348" spans="1:4">
      <c r="A348" s="198">
        <v>6940</v>
      </c>
      <c r="B348" s="199">
        <v>1082.24</v>
      </c>
      <c r="C348" s="199">
        <v>-34.32</v>
      </c>
      <c r="D348" s="198">
        <v>21</v>
      </c>
    </row>
    <row r="349" spans="1:4">
      <c r="A349" s="198">
        <v>6960</v>
      </c>
      <c r="B349" s="199">
        <v>1084.4100000000001</v>
      </c>
      <c r="C349" s="199">
        <v>-34.26</v>
      </c>
      <c r="D349" s="198">
        <v>22</v>
      </c>
    </row>
    <row r="350" spans="1:4">
      <c r="A350" s="198">
        <v>6980</v>
      </c>
      <c r="B350" s="199">
        <v>1086.53</v>
      </c>
      <c r="C350" s="199">
        <v>-35.11</v>
      </c>
      <c r="D350" s="198">
        <v>22</v>
      </c>
    </row>
    <row r="351" spans="1:4">
      <c r="A351" s="198">
        <v>7000</v>
      </c>
      <c r="B351" s="199">
        <v>1088.77</v>
      </c>
      <c r="C351" s="199">
        <v>-34.729999999999997</v>
      </c>
      <c r="D351" s="198">
        <v>23</v>
      </c>
    </row>
    <row r="352" spans="1:4">
      <c r="A352" s="198">
        <v>7020</v>
      </c>
      <c r="B352" s="199">
        <v>1091.33</v>
      </c>
      <c r="C352" s="199">
        <v>-34.47</v>
      </c>
      <c r="D352" s="198">
        <v>23</v>
      </c>
    </row>
    <row r="353" spans="1:4">
      <c r="A353" s="198">
        <v>7040</v>
      </c>
      <c r="B353" s="199">
        <v>1093.71</v>
      </c>
      <c r="C353" s="199">
        <v>-34.82</v>
      </c>
      <c r="D353" s="198">
        <v>23</v>
      </c>
    </row>
    <row r="354" spans="1:4">
      <c r="A354" s="198">
        <v>7060</v>
      </c>
      <c r="B354" s="199">
        <v>1095.8800000000001</v>
      </c>
      <c r="C354" s="199">
        <v>-34.9</v>
      </c>
      <c r="D354" s="198">
        <v>24</v>
      </c>
    </row>
    <row r="355" spans="1:4">
      <c r="A355" s="198">
        <v>7080</v>
      </c>
      <c r="B355" s="199">
        <v>1098.2</v>
      </c>
      <c r="C355" s="199">
        <v>-34.770000000000003</v>
      </c>
      <c r="D355" s="198">
        <v>24</v>
      </c>
    </row>
    <row r="356" spans="1:4">
      <c r="A356" s="198">
        <v>7100</v>
      </c>
      <c r="B356" s="199">
        <v>1100.75</v>
      </c>
      <c r="C356" s="199">
        <v>-34.4</v>
      </c>
      <c r="D356" s="198">
        <v>25</v>
      </c>
    </row>
    <row r="357" spans="1:4">
      <c r="A357" s="198">
        <v>7120</v>
      </c>
      <c r="B357" s="199">
        <v>1103.6099999999999</v>
      </c>
      <c r="C357" s="199">
        <v>-34.950000000000003</v>
      </c>
      <c r="D357" s="198">
        <v>25</v>
      </c>
    </row>
    <row r="358" spans="1:4">
      <c r="A358" s="198">
        <v>7140</v>
      </c>
      <c r="B358" s="199">
        <v>1106</v>
      </c>
      <c r="C358" s="199">
        <v>-34.97</v>
      </c>
      <c r="D358" s="198">
        <v>25</v>
      </c>
    </row>
    <row r="359" spans="1:4">
      <c r="A359" s="198">
        <v>7160</v>
      </c>
      <c r="B359" s="199">
        <v>1108.25</v>
      </c>
      <c r="C359" s="199">
        <v>-34.36</v>
      </c>
      <c r="D359" s="198">
        <v>26</v>
      </c>
    </row>
    <row r="360" spans="1:4">
      <c r="A360" s="198">
        <v>7180</v>
      </c>
      <c r="B360" s="199">
        <v>1110.46</v>
      </c>
      <c r="C360" s="199">
        <v>-35.28</v>
      </c>
      <c r="D360" s="198">
        <v>26</v>
      </c>
    </row>
    <row r="361" spans="1:4">
      <c r="A361" s="198">
        <v>7200</v>
      </c>
      <c r="B361" s="199">
        <v>1112.82</v>
      </c>
      <c r="C361" s="199">
        <v>-34.74</v>
      </c>
      <c r="D361" s="198">
        <v>27</v>
      </c>
    </row>
    <row r="362" spans="1:4">
      <c r="A362" s="198">
        <v>7220</v>
      </c>
      <c r="B362" s="199">
        <v>1115.24</v>
      </c>
      <c r="C362" s="199">
        <v>-34.68</v>
      </c>
      <c r="D362" s="198">
        <v>27</v>
      </c>
    </row>
    <row r="363" spans="1:4">
      <c r="A363" s="198">
        <v>7240</v>
      </c>
      <c r="B363" s="199">
        <v>1117.6400000000001</v>
      </c>
      <c r="C363" s="199">
        <v>-34.93</v>
      </c>
      <c r="D363" s="198">
        <v>27</v>
      </c>
    </row>
    <row r="364" spans="1:4">
      <c r="A364" s="198">
        <v>7260</v>
      </c>
      <c r="B364" s="199">
        <v>1119.92</v>
      </c>
      <c r="C364" s="199">
        <v>-34.869999999999997</v>
      </c>
      <c r="D364" s="198">
        <v>28</v>
      </c>
    </row>
    <row r="365" spans="1:4">
      <c r="A365" s="198">
        <v>7280</v>
      </c>
      <c r="B365" s="199">
        <v>1122.07</v>
      </c>
      <c r="C365" s="199">
        <v>-34.119999999999997</v>
      </c>
      <c r="D365" s="198">
        <v>28</v>
      </c>
    </row>
    <row r="366" spans="1:4">
      <c r="A366" s="198">
        <v>7300</v>
      </c>
      <c r="B366" s="199">
        <v>1124.25</v>
      </c>
      <c r="C366" s="199">
        <v>-34.840000000000003</v>
      </c>
      <c r="D366" s="198">
        <v>29</v>
      </c>
    </row>
    <row r="367" spans="1:4">
      <c r="A367" s="198">
        <v>7320</v>
      </c>
      <c r="B367" s="199">
        <v>1126.6500000000001</v>
      </c>
      <c r="C367" s="199">
        <v>-34.99</v>
      </c>
      <c r="D367" s="198">
        <v>29</v>
      </c>
    </row>
    <row r="368" spans="1:4">
      <c r="A368" s="198">
        <v>7340</v>
      </c>
      <c r="B368" s="199">
        <v>1129.1300000000001</v>
      </c>
      <c r="C368" s="199">
        <v>-34.729999999999997</v>
      </c>
      <c r="D368" s="198">
        <v>29</v>
      </c>
    </row>
    <row r="369" spans="1:4">
      <c r="A369" s="198">
        <v>7360</v>
      </c>
      <c r="B369" s="199">
        <v>1131.51</v>
      </c>
      <c r="C369" s="199">
        <v>-34.64</v>
      </c>
      <c r="D369" s="198">
        <v>30</v>
      </c>
    </row>
    <row r="370" spans="1:4">
      <c r="A370" s="198">
        <v>7380</v>
      </c>
      <c r="B370" s="199">
        <v>1134.1600000000001</v>
      </c>
      <c r="C370" s="199">
        <v>-34.74</v>
      </c>
      <c r="D370" s="198">
        <v>30</v>
      </c>
    </row>
    <row r="371" spans="1:4">
      <c r="A371" s="198">
        <v>7400</v>
      </c>
      <c r="B371" s="199">
        <v>1136.3399999999999</v>
      </c>
      <c r="C371" s="199">
        <v>-34.31</v>
      </c>
      <c r="D371" s="198">
        <v>31</v>
      </c>
    </row>
    <row r="372" spans="1:4">
      <c r="A372" s="198">
        <v>7420</v>
      </c>
      <c r="B372" s="199">
        <v>1138.52</v>
      </c>
      <c r="C372" s="199">
        <v>-34.549999999999997</v>
      </c>
      <c r="D372" s="198">
        <v>31</v>
      </c>
    </row>
    <row r="373" spans="1:4">
      <c r="A373" s="198">
        <v>7440</v>
      </c>
      <c r="B373" s="199">
        <v>1141.01</v>
      </c>
      <c r="C373" s="199">
        <v>-34.619999999999997</v>
      </c>
      <c r="D373" s="198">
        <v>31</v>
      </c>
    </row>
    <row r="374" spans="1:4">
      <c r="A374" s="198">
        <v>7460</v>
      </c>
      <c r="B374" s="199">
        <v>1143.07</v>
      </c>
      <c r="C374" s="199">
        <v>-34.5</v>
      </c>
      <c r="D374" s="198">
        <v>32</v>
      </c>
    </row>
    <row r="375" spans="1:4">
      <c r="A375" s="198">
        <v>7480</v>
      </c>
      <c r="B375" s="199">
        <v>1145.4000000000001</v>
      </c>
      <c r="C375" s="199">
        <v>-34.44</v>
      </c>
      <c r="D375" s="198">
        <v>32</v>
      </c>
    </row>
    <row r="376" spans="1:4">
      <c r="A376" s="198">
        <v>7500</v>
      </c>
      <c r="B376" s="199">
        <v>1147.83</v>
      </c>
      <c r="C376" s="199">
        <v>-33.880000000000003</v>
      </c>
      <c r="D376" s="198">
        <v>33</v>
      </c>
    </row>
    <row r="377" spans="1:4">
      <c r="A377" s="198">
        <v>7520</v>
      </c>
      <c r="B377" s="199">
        <v>1150.1600000000001</v>
      </c>
      <c r="C377" s="199">
        <v>-34.770000000000003</v>
      </c>
      <c r="D377" s="198">
        <v>33</v>
      </c>
    </row>
    <row r="378" spans="1:4">
      <c r="A378" s="198">
        <v>7540</v>
      </c>
      <c r="B378" s="199">
        <v>1152.6600000000001</v>
      </c>
      <c r="C378" s="199">
        <v>-34.78</v>
      </c>
      <c r="D378" s="198">
        <v>33</v>
      </c>
    </row>
    <row r="379" spans="1:4">
      <c r="A379" s="198">
        <v>7560</v>
      </c>
      <c r="B379" s="199">
        <v>1155.07</v>
      </c>
      <c r="C379" s="199">
        <v>-35.04</v>
      </c>
      <c r="D379" s="198">
        <v>34</v>
      </c>
    </row>
    <row r="380" spans="1:4">
      <c r="A380" s="198">
        <v>7580</v>
      </c>
      <c r="B380" s="199">
        <v>1157.29</v>
      </c>
      <c r="C380" s="199">
        <v>-34.340000000000003</v>
      </c>
      <c r="D380" s="198">
        <v>34</v>
      </c>
    </row>
    <row r="381" spans="1:4">
      <c r="A381" s="198">
        <v>7600</v>
      </c>
      <c r="B381" s="199">
        <v>1159.81</v>
      </c>
      <c r="C381" s="199">
        <v>-34.520000000000003</v>
      </c>
      <c r="D381" s="198">
        <v>35</v>
      </c>
    </row>
    <row r="382" spans="1:4">
      <c r="A382" s="198">
        <v>7620</v>
      </c>
      <c r="B382" s="199">
        <v>1162.23</v>
      </c>
      <c r="C382" s="199">
        <v>-34.08</v>
      </c>
      <c r="D382" s="198">
        <v>35</v>
      </c>
    </row>
    <row r="383" spans="1:4">
      <c r="A383" s="198">
        <v>7640</v>
      </c>
      <c r="B383" s="199">
        <v>1164.07</v>
      </c>
      <c r="C383" s="199">
        <v>-34.01</v>
      </c>
      <c r="D383" s="198">
        <v>35</v>
      </c>
    </row>
    <row r="384" spans="1:4">
      <c r="A384" s="198">
        <v>7660</v>
      </c>
      <c r="B384" s="199">
        <v>1166.3800000000001</v>
      </c>
      <c r="C384" s="199">
        <v>-34.880000000000003</v>
      </c>
      <c r="D384" s="198">
        <v>36</v>
      </c>
    </row>
    <row r="385" spans="1:4">
      <c r="A385" s="198">
        <v>7680</v>
      </c>
      <c r="B385" s="199">
        <v>1168.31</v>
      </c>
      <c r="C385" s="199">
        <v>-33.9</v>
      </c>
      <c r="D385" s="198">
        <v>36</v>
      </c>
    </row>
    <row r="386" spans="1:4">
      <c r="A386" s="198">
        <v>7700</v>
      </c>
      <c r="B386" s="199">
        <v>1170.54</v>
      </c>
      <c r="C386" s="199">
        <v>-34.01</v>
      </c>
      <c r="D386" s="198">
        <v>37</v>
      </c>
    </row>
    <row r="387" spans="1:4">
      <c r="A387" s="198">
        <v>7720</v>
      </c>
      <c r="B387" s="199">
        <v>1173.1099999999999</v>
      </c>
      <c r="C387" s="199">
        <v>-34.65</v>
      </c>
      <c r="D387" s="198">
        <v>37</v>
      </c>
    </row>
    <row r="388" spans="1:4">
      <c r="A388" s="198">
        <v>7740</v>
      </c>
      <c r="B388" s="199">
        <v>1175.3599999999999</v>
      </c>
      <c r="C388" s="199">
        <v>-34.26</v>
      </c>
      <c r="D388" s="198">
        <v>37</v>
      </c>
    </row>
    <row r="389" spans="1:4">
      <c r="A389" s="198">
        <v>7760</v>
      </c>
      <c r="B389" s="199">
        <v>1177.3499999999999</v>
      </c>
      <c r="C389" s="199">
        <v>-34.090000000000003</v>
      </c>
      <c r="D389" s="198">
        <v>38</v>
      </c>
    </row>
    <row r="390" spans="1:4">
      <c r="A390" s="198">
        <v>7780</v>
      </c>
      <c r="B390" s="199">
        <v>1179.4100000000001</v>
      </c>
      <c r="C390" s="199">
        <v>-34.75</v>
      </c>
      <c r="D390" s="198">
        <v>38</v>
      </c>
    </row>
    <row r="391" spans="1:4">
      <c r="A391" s="198">
        <v>7800</v>
      </c>
      <c r="B391" s="199">
        <v>1182.27</v>
      </c>
      <c r="C391" s="199">
        <v>-34.35</v>
      </c>
      <c r="D391" s="198">
        <v>39</v>
      </c>
    </row>
    <row r="392" spans="1:4">
      <c r="A392" s="198">
        <v>7820</v>
      </c>
      <c r="B392" s="199">
        <v>1184.71</v>
      </c>
      <c r="C392" s="199">
        <v>-34.130000000000003</v>
      </c>
      <c r="D392" s="198">
        <v>39</v>
      </c>
    </row>
    <row r="393" spans="1:4">
      <c r="A393" s="198">
        <v>7840</v>
      </c>
      <c r="B393" s="199">
        <v>1186.97</v>
      </c>
      <c r="C393" s="199">
        <v>-33.76</v>
      </c>
      <c r="D393" s="198">
        <v>39</v>
      </c>
    </row>
    <row r="394" spans="1:4">
      <c r="A394" s="198">
        <v>7860</v>
      </c>
      <c r="B394" s="199">
        <v>1189.47</v>
      </c>
      <c r="C394" s="199">
        <v>-34.35</v>
      </c>
      <c r="D394" s="198">
        <v>40</v>
      </c>
    </row>
    <row r="395" spans="1:4">
      <c r="A395" s="198">
        <v>7880</v>
      </c>
      <c r="B395" s="199">
        <v>1191.6400000000001</v>
      </c>
      <c r="C395" s="199">
        <v>-34.4</v>
      </c>
      <c r="D395" s="198">
        <v>40</v>
      </c>
    </row>
    <row r="396" spans="1:4">
      <c r="A396" s="198">
        <v>7900</v>
      </c>
      <c r="B396" s="199">
        <v>1194.0999999999999</v>
      </c>
      <c r="C396" s="199">
        <v>-34.619999999999997</v>
      </c>
      <c r="D396" s="198">
        <v>41</v>
      </c>
    </row>
    <row r="397" spans="1:4">
      <c r="A397" s="198">
        <v>7920</v>
      </c>
      <c r="B397" s="199">
        <v>1196.22</v>
      </c>
      <c r="C397" s="199">
        <v>-34.979999999999997</v>
      </c>
      <c r="D397" s="198">
        <v>41</v>
      </c>
    </row>
    <row r="398" spans="1:4">
      <c r="A398" s="198">
        <v>7940</v>
      </c>
      <c r="B398" s="199">
        <v>1198.3800000000001</v>
      </c>
      <c r="C398" s="199">
        <v>-34.51</v>
      </c>
      <c r="D398" s="198">
        <v>41</v>
      </c>
    </row>
    <row r="399" spans="1:4">
      <c r="A399" s="198">
        <v>7960</v>
      </c>
      <c r="B399" s="199">
        <v>1200.51</v>
      </c>
      <c r="C399" s="199">
        <v>-34.78</v>
      </c>
      <c r="D399" s="198">
        <v>42</v>
      </c>
    </row>
    <row r="400" spans="1:4">
      <c r="A400" s="198">
        <v>7980</v>
      </c>
      <c r="B400" s="199">
        <v>1202.58</v>
      </c>
      <c r="C400" s="199">
        <v>-34.83</v>
      </c>
      <c r="D400" s="198">
        <v>42</v>
      </c>
    </row>
    <row r="401" spans="1:4">
      <c r="A401" s="198">
        <v>8000</v>
      </c>
      <c r="B401" s="199">
        <v>1204.8399999999999</v>
      </c>
      <c r="C401" s="199">
        <v>-33.6</v>
      </c>
      <c r="D401" s="198">
        <v>43</v>
      </c>
    </row>
    <row r="402" spans="1:4">
      <c r="A402" s="198">
        <v>8020</v>
      </c>
      <c r="B402" s="199">
        <v>1207.1199999999999</v>
      </c>
      <c r="C402" s="199">
        <v>-34.04</v>
      </c>
      <c r="D402" s="198">
        <v>43</v>
      </c>
    </row>
    <row r="403" spans="1:4">
      <c r="A403" s="198">
        <v>8040</v>
      </c>
      <c r="B403" s="199">
        <v>1209.33</v>
      </c>
      <c r="C403" s="199">
        <v>-34.4</v>
      </c>
      <c r="D403" s="198">
        <v>43</v>
      </c>
    </row>
    <row r="404" spans="1:4">
      <c r="A404" s="198">
        <v>8060</v>
      </c>
      <c r="B404" s="199">
        <v>1211.48</v>
      </c>
      <c r="C404" s="199">
        <v>-34.43</v>
      </c>
      <c r="D404" s="198">
        <v>44</v>
      </c>
    </row>
    <row r="405" spans="1:4">
      <c r="A405" s="198">
        <v>8080</v>
      </c>
      <c r="B405" s="199">
        <v>1213.51</v>
      </c>
      <c r="C405" s="199">
        <v>-35.049999999999997</v>
      </c>
      <c r="D405" s="198">
        <v>44</v>
      </c>
    </row>
    <row r="406" spans="1:4">
      <c r="A406" s="198">
        <v>8100</v>
      </c>
      <c r="B406" s="199">
        <v>1215.53</v>
      </c>
      <c r="C406" s="199">
        <v>-34.51</v>
      </c>
      <c r="D406" s="198">
        <v>45</v>
      </c>
    </row>
    <row r="407" spans="1:4">
      <c r="A407" s="198">
        <v>8120</v>
      </c>
      <c r="B407" s="199">
        <v>1217.6199999999999</v>
      </c>
      <c r="C407" s="199">
        <v>-34.5</v>
      </c>
      <c r="D407" s="198">
        <v>45</v>
      </c>
    </row>
    <row r="408" spans="1:4">
      <c r="A408" s="198">
        <v>8140</v>
      </c>
      <c r="B408" s="199">
        <v>1219.47</v>
      </c>
      <c r="C408" s="199">
        <v>-33.96</v>
      </c>
      <c r="D408" s="198">
        <v>45</v>
      </c>
    </row>
    <row r="409" spans="1:4">
      <c r="A409" s="198">
        <v>8160</v>
      </c>
      <c r="B409" s="199">
        <v>1221.56</v>
      </c>
      <c r="C409" s="199">
        <v>-35.44</v>
      </c>
      <c r="D409" s="198">
        <v>46</v>
      </c>
    </row>
    <row r="410" spans="1:4">
      <c r="A410" s="198">
        <v>8180</v>
      </c>
      <c r="B410" s="199">
        <v>1223.46</v>
      </c>
      <c r="C410" s="199">
        <v>-35.68</v>
      </c>
      <c r="D410" s="198">
        <v>46</v>
      </c>
    </row>
    <row r="411" spans="1:4">
      <c r="A411" s="198">
        <v>8200</v>
      </c>
      <c r="B411" s="199">
        <v>1225.46</v>
      </c>
      <c r="C411" s="199">
        <v>-35.54</v>
      </c>
      <c r="D411" s="198">
        <v>47</v>
      </c>
    </row>
    <row r="412" spans="1:4">
      <c r="A412" s="198">
        <v>8220</v>
      </c>
      <c r="B412" s="199">
        <v>1227.26</v>
      </c>
      <c r="C412" s="199">
        <v>-36.06</v>
      </c>
      <c r="D412" s="198">
        <v>47</v>
      </c>
    </row>
    <row r="413" spans="1:4">
      <c r="A413" s="198">
        <v>8240</v>
      </c>
      <c r="B413" s="199">
        <v>1228.99</v>
      </c>
      <c r="C413" s="199">
        <v>-35.880000000000003</v>
      </c>
      <c r="D413" s="198">
        <v>47</v>
      </c>
    </row>
    <row r="414" spans="1:4">
      <c r="A414" s="198">
        <v>8260</v>
      </c>
      <c r="B414" s="199">
        <v>1230.56</v>
      </c>
      <c r="C414" s="199">
        <v>-36.03</v>
      </c>
      <c r="D414" s="198">
        <v>48</v>
      </c>
    </row>
    <row r="415" spans="1:4">
      <c r="A415" s="198">
        <v>8280</v>
      </c>
      <c r="B415" s="199">
        <v>1232.53</v>
      </c>
      <c r="C415" s="199">
        <v>-35.21</v>
      </c>
      <c r="D415" s="198">
        <v>48</v>
      </c>
    </row>
    <row r="416" spans="1:4">
      <c r="A416" s="198">
        <v>8300</v>
      </c>
      <c r="B416" s="199">
        <v>1234.78</v>
      </c>
      <c r="C416" s="199">
        <v>-35.68</v>
      </c>
      <c r="D416" s="198">
        <v>49</v>
      </c>
    </row>
    <row r="417" spans="1:4">
      <c r="A417" s="198">
        <v>8320</v>
      </c>
      <c r="B417" s="199">
        <v>1237.1600000000001</v>
      </c>
      <c r="C417" s="199">
        <v>-34.5</v>
      </c>
      <c r="D417" s="198">
        <v>49</v>
      </c>
    </row>
    <row r="418" spans="1:4">
      <c r="A418" s="198">
        <v>8340</v>
      </c>
      <c r="B418" s="199">
        <v>1239.2</v>
      </c>
      <c r="C418" s="199">
        <v>-34.700000000000003</v>
      </c>
      <c r="D418" s="198">
        <v>49</v>
      </c>
    </row>
    <row r="419" spans="1:4">
      <c r="A419" s="198">
        <v>8360</v>
      </c>
      <c r="B419" s="199">
        <v>1241.04</v>
      </c>
      <c r="C419" s="199">
        <v>-34.869999999999997</v>
      </c>
      <c r="D419" s="198">
        <v>50</v>
      </c>
    </row>
    <row r="420" spans="1:4">
      <c r="A420" s="198">
        <v>8380</v>
      </c>
      <c r="B420" s="199">
        <v>1242.94</v>
      </c>
      <c r="C420" s="199">
        <v>-34.950000000000003</v>
      </c>
      <c r="D420" s="198">
        <v>50</v>
      </c>
    </row>
    <row r="421" spans="1:4">
      <c r="A421" s="198">
        <v>8400</v>
      </c>
      <c r="B421" s="199">
        <v>1244.8399999999999</v>
      </c>
      <c r="C421" s="199">
        <v>-34.409999999999997</v>
      </c>
      <c r="D421" s="198">
        <v>51</v>
      </c>
    </row>
    <row r="422" spans="1:4">
      <c r="A422" s="198">
        <v>8420</v>
      </c>
      <c r="B422" s="199">
        <v>1246.74</v>
      </c>
      <c r="C422" s="199">
        <v>-35.36</v>
      </c>
      <c r="D422" s="198">
        <v>51</v>
      </c>
    </row>
    <row r="423" spans="1:4">
      <c r="A423" s="198">
        <v>8440</v>
      </c>
      <c r="B423" s="199">
        <v>1248.7</v>
      </c>
      <c r="C423" s="199">
        <v>-34.79</v>
      </c>
      <c r="D423" s="198">
        <v>51</v>
      </c>
    </row>
    <row r="424" spans="1:4">
      <c r="A424" s="198">
        <v>8460</v>
      </c>
      <c r="B424" s="199">
        <v>1250.75</v>
      </c>
      <c r="C424" s="199">
        <v>-34.46</v>
      </c>
      <c r="D424" s="198">
        <v>52</v>
      </c>
    </row>
    <row r="425" spans="1:4">
      <c r="A425" s="198">
        <v>8480</v>
      </c>
      <c r="B425" s="199">
        <v>1252.5899999999999</v>
      </c>
      <c r="C425" s="199">
        <v>-35.07</v>
      </c>
      <c r="D425" s="198">
        <v>52</v>
      </c>
    </row>
    <row r="426" spans="1:4">
      <c r="A426" s="198">
        <v>8500</v>
      </c>
      <c r="B426" s="199">
        <v>1254.3900000000001</v>
      </c>
      <c r="C426" s="199">
        <v>-34.700000000000003</v>
      </c>
      <c r="D426" s="198">
        <v>53</v>
      </c>
    </row>
    <row r="427" spans="1:4">
      <c r="A427" s="198">
        <v>8520</v>
      </c>
      <c r="B427" s="199">
        <v>1256.5</v>
      </c>
      <c r="C427" s="199">
        <v>-34.43</v>
      </c>
      <c r="D427" s="198">
        <v>53</v>
      </c>
    </row>
    <row r="428" spans="1:4">
      <c r="A428" s="198">
        <v>8540</v>
      </c>
      <c r="B428" s="199">
        <v>1258.4000000000001</v>
      </c>
      <c r="C428" s="199">
        <v>-34.83</v>
      </c>
      <c r="D428" s="198">
        <v>53</v>
      </c>
    </row>
    <row r="429" spans="1:4">
      <c r="A429" s="198">
        <v>8560</v>
      </c>
      <c r="B429" s="199">
        <v>1260.45</v>
      </c>
      <c r="C429" s="199">
        <v>-34.99</v>
      </c>
      <c r="D429" s="198">
        <v>54</v>
      </c>
    </row>
    <row r="430" spans="1:4">
      <c r="A430" s="198">
        <v>8580</v>
      </c>
      <c r="B430" s="199">
        <v>1262.4100000000001</v>
      </c>
      <c r="C430" s="199">
        <v>-34.590000000000003</v>
      </c>
      <c r="D430" s="198">
        <v>54</v>
      </c>
    </row>
    <row r="431" spans="1:4">
      <c r="A431" s="198">
        <v>8600</v>
      </c>
      <c r="B431" s="199">
        <v>1264.2</v>
      </c>
      <c r="C431" s="199">
        <v>-34.35</v>
      </c>
      <c r="D431" s="198">
        <v>55</v>
      </c>
    </row>
    <row r="432" spans="1:4">
      <c r="A432" s="198">
        <v>8620</v>
      </c>
      <c r="B432" s="199">
        <v>1266.07</v>
      </c>
      <c r="C432" s="199">
        <v>-34.83</v>
      </c>
      <c r="D432" s="198">
        <v>55</v>
      </c>
    </row>
    <row r="433" spans="1:4">
      <c r="A433" s="198">
        <v>8640</v>
      </c>
      <c r="B433" s="199">
        <v>1267.97</v>
      </c>
      <c r="C433" s="199">
        <v>-34.18</v>
      </c>
      <c r="D433" s="198">
        <v>55</v>
      </c>
    </row>
    <row r="434" spans="1:4">
      <c r="A434" s="198">
        <v>8660</v>
      </c>
      <c r="B434" s="199">
        <v>1269.6600000000001</v>
      </c>
      <c r="C434" s="199">
        <v>-35.020000000000003</v>
      </c>
      <c r="D434" s="198">
        <v>56</v>
      </c>
    </row>
    <row r="435" spans="1:4">
      <c r="A435" s="198">
        <v>8680</v>
      </c>
      <c r="B435" s="199">
        <v>1271.79</v>
      </c>
      <c r="C435" s="199">
        <v>-35.46</v>
      </c>
      <c r="D435" s="198">
        <v>56</v>
      </c>
    </row>
    <row r="436" spans="1:4">
      <c r="A436" s="198">
        <v>8700</v>
      </c>
      <c r="B436" s="199">
        <v>1273.68</v>
      </c>
      <c r="C436" s="199">
        <v>-35.21</v>
      </c>
      <c r="D436" s="198">
        <v>57</v>
      </c>
    </row>
    <row r="437" spans="1:4">
      <c r="A437" s="198">
        <v>8720</v>
      </c>
      <c r="B437" s="199">
        <v>1275.67</v>
      </c>
      <c r="C437" s="199">
        <v>-34.01</v>
      </c>
      <c r="D437" s="198">
        <v>57</v>
      </c>
    </row>
    <row r="438" spans="1:4">
      <c r="A438" s="198">
        <v>8740</v>
      </c>
      <c r="B438" s="199">
        <v>1277.56</v>
      </c>
      <c r="C438" s="199">
        <v>-34.92</v>
      </c>
      <c r="D438" s="198">
        <v>58</v>
      </c>
    </row>
    <row r="439" spans="1:4">
      <c r="A439" s="198">
        <v>8760</v>
      </c>
      <c r="B439" s="199">
        <v>1279.4000000000001</v>
      </c>
      <c r="C439" s="199">
        <v>-34.49</v>
      </c>
      <c r="D439" s="198">
        <v>58</v>
      </c>
    </row>
    <row r="440" spans="1:4">
      <c r="A440" s="198">
        <v>8780</v>
      </c>
      <c r="B440" s="199">
        <v>1281.18</v>
      </c>
      <c r="C440" s="199">
        <v>-35.340000000000003</v>
      </c>
      <c r="D440" s="198">
        <v>58</v>
      </c>
    </row>
    <row r="441" spans="1:4">
      <c r="A441" s="198">
        <v>8800</v>
      </c>
      <c r="B441" s="199">
        <v>1283.04</v>
      </c>
      <c r="C441" s="199">
        <v>-34.22</v>
      </c>
      <c r="D441" s="198">
        <v>59</v>
      </c>
    </row>
    <row r="442" spans="1:4">
      <c r="A442" s="198">
        <v>8820</v>
      </c>
      <c r="B442" s="199">
        <v>1285.07</v>
      </c>
      <c r="C442" s="199">
        <v>-35.57</v>
      </c>
      <c r="D442" s="198">
        <v>59</v>
      </c>
    </row>
    <row r="443" spans="1:4">
      <c r="A443" s="198">
        <v>8840</v>
      </c>
      <c r="B443" s="199">
        <v>1286.76</v>
      </c>
      <c r="C443" s="199">
        <v>-35.22</v>
      </c>
      <c r="D443" s="198">
        <v>60</v>
      </c>
    </row>
    <row r="444" spans="1:4">
      <c r="A444" s="198">
        <v>8860</v>
      </c>
      <c r="B444" s="199">
        <v>1288.68</v>
      </c>
      <c r="C444" s="199">
        <v>-34.08</v>
      </c>
      <c r="D444" s="198">
        <v>60</v>
      </c>
    </row>
    <row r="445" spans="1:4">
      <c r="A445" s="198">
        <v>8880</v>
      </c>
      <c r="B445" s="199">
        <v>1290.44</v>
      </c>
      <c r="C445" s="199">
        <v>-35.15</v>
      </c>
      <c r="D445" s="198">
        <v>60</v>
      </c>
    </row>
    <row r="446" spans="1:4">
      <c r="A446" s="198">
        <v>8900</v>
      </c>
      <c r="B446" s="199">
        <v>1292.17</v>
      </c>
      <c r="C446" s="199">
        <v>-34.57</v>
      </c>
      <c r="D446" s="198">
        <v>61</v>
      </c>
    </row>
    <row r="447" spans="1:4">
      <c r="A447" s="198">
        <v>8920</v>
      </c>
      <c r="B447" s="199">
        <v>1294.04</v>
      </c>
      <c r="C447" s="199">
        <v>-34.17</v>
      </c>
      <c r="D447" s="198">
        <v>61</v>
      </c>
    </row>
    <row r="448" spans="1:4">
      <c r="A448" s="198">
        <v>8940</v>
      </c>
      <c r="B448" s="199">
        <v>1295.8499999999999</v>
      </c>
      <c r="C448" s="199">
        <v>-34.299999999999997</v>
      </c>
      <c r="D448" s="198">
        <v>62</v>
      </c>
    </row>
    <row r="449" spans="1:4">
      <c r="A449" s="198">
        <v>8960</v>
      </c>
      <c r="B449" s="199">
        <v>1297.54</v>
      </c>
      <c r="C449" s="199">
        <v>-34.71</v>
      </c>
      <c r="D449" s="198">
        <v>62</v>
      </c>
    </row>
    <row r="450" spans="1:4">
      <c r="A450" s="198">
        <v>8980</v>
      </c>
      <c r="B450" s="199">
        <v>1299.74</v>
      </c>
      <c r="C450" s="199">
        <v>-34.57</v>
      </c>
      <c r="D450" s="198">
        <v>62</v>
      </c>
    </row>
    <row r="451" spans="1:4">
      <c r="A451" s="198">
        <v>9000</v>
      </c>
      <c r="B451" s="199">
        <v>1301.54</v>
      </c>
      <c r="C451" s="199">
        <v>-34.47</v>
      </c>
      <c r="D451" s="198">
        <v>63</v>
      </c>
    </row>
    <row r="452" spans="1:4">
      <c r="A452" s="198">
        <v>9020</v>
      </c>
      <c r="B452" s="199">
        <v>1303.4000000000001</v>
      </c>
      <c r="C452" s="199">
        <v>-34.68</v>
      </c>
      <c r="D452" s="198">
        <v>63</v>
      </c>
    </row>
    <row r="453" spans="1:4">
      <c r="A453" s="198">
        <v>9040</v>
      </c>
      <c r="B453" s="199">
        <v>1305.08</v>
      </c>
      <c r="C453" s="199">
        <v>-35.57</v>
      </c>
      <c r="D453" s="198">
        <v>64</v>
      </c>
    </row>
    <row r="454" spans="1:4">
      <c r="A454" s="198">
        <v>9060</v>
      </c>
      <c r="B454" s="199">
        <v>1306.82</v>
      </c>
      <c r="C454" s="199">
        <v>-35.18</v>
      </c>
      <c r="D454" s="198">
        <v>64</v>
      </c>
    </row>
    <row r="455" spans="1:4">
      <c r="A455" s="198">
        <v>9080</v>
      </c>
      <c r="B455" s="199">
        <v>1308.46</v>
      </c>
      <c r="C455" s="199">
        <v>-34.92</v>
      </c>
      <c r="D455" s="198">
        <v>64</v>
      </c>
    </row>
    <row r="456" spans="1:4">
      <c r="A456" s="198">
        <v>9100</v>
      </c>
      <c r="B456" s="199">
        <v>1310.23</v>
      </c>
      <c r="C456" s="199">
        <v>-34.729999999999997</v>
      </c>
      <c r="D456" s="198">
        <v>65</v>
      </c>
    </row>
    <row r="457" spans="1:4">
      <c r="A457" s="198">
        <v>9120</v>
      </c>
      <c r="B457" s="199">
        <v>1312.12</v>
      </c>
      <c r="C457" s="199">
        <v>-34.61</v>
      </c>
      <c r="D457" s="198">
        <v>65</v>
      </c>
    </row>
    <row r="458" spans="1:4">
      <c r="A458" s="198">
        <v>9140</v>
      </c>
      <c r="B458" s="199">
        <v>1313.93</v>
      </c>
      <c r="C458" s="199">
        <v>-34.979999999999997</v>
      </c>
      <c r="D458" s="198">
        <v>66</v>
      </c>
    </row>
    <row r="459" spans="1:4">
      <c r="A459" s="198">
        <v>9160</v>
      </c>
      <c r="B459" s="199">
        <v>1315.62</v>
      </c>
      <c r="C459" s="199">
        <v>-34.47</v>
      </c>
      <c r="D459" s="198">
        <v>66</v>
      </c>
    </row>
    <row r="460" spans="1:4">
      <c r="A460" s="198">
        <v>9180</v>
      </c>
      <c r="B460" s="199">
        <v>1317.55</v>
      </c>
      <c r="C460" s="199">
        <v>-34.340000000000003</v>
      </c>
      <c r="D460" s="198">
        <v>66</v>
      </c>
    </row>
    <row r="461" spans="1:4">
      <c r="A461" s="198">
        <v>9200</v>
      </c>
      <c r="B461" s="199">
        <v>1319.24</v>
      </c>
      <c r="C461" s="199">
        <v>-34.700000000000003</v>
      </c>
      <c r="D461" s="198">
        <v>67</v>
      </c>
    </row>
    <row r="462" spans="1:4">
      <c r="A462" s="198">
        <v>9220</v>
      </c>
      <c r="B462" s="199">
        <v>1321.01</v>
      </c>
      <c r="C462" s="199">
        <v>-34.83</v>
      </c>
      <c r="D462" s="198">
        <v>67</v>
      </c>
    </row>
    <row r="463" spans="1:4">
      <c r="A463" s="198">
        <v>9240</v>
      </c>
      <c r="B463" s="199">
        <v>1322.88</v>
      </c>
      <c r="C463" s="199">
        <v>-34.92</v>
      </c>
      <c r="D463" s="198">
        <v>68</v>
      </c>
    </row>
    <row r="464" spans="1:4">
      <c r="A464" s="198">
        <v>9260</v>
      </c>
      <c r="B464" s="199">
        <v>1324.4</v>
      </c>
      <c r="C464" s="199">
        <v>-35.619999999999997</v>
      </c>
      <c r="D464" s="198">
        <v>68</v>
      </c>
    </row>
    <row r="465" spans="1:4">
      <c r="A465" s="198">
        <v>9280</v>
      </c>
      <c r="B465" s="199">
        <v>1326.11</v>
      </c>
      <c r="C465" s="199">
        <v>-35.659999999999997</v>
      </c>
      <c r="D465" s="198">
        <v>68</v>
      </c>
    </row>
    <row r="466" spans="1:4">
      <c r="A466" s="198">
        <v>9300</v>
      </c>
      <c r="B466" s="199">
        <v>1327.73</v>
      </c>
      <c r="C466" s="199">
        <v>-36.049999999999997</v>
      </c>
      <c r="D466" s="198">
        <v>69</v>
      </c>
    </row>
    <row r="467" spans="1:4">
      <c r="A467" s="198">
        <v>9320</v>
      </c>
      <c r="B467" s="199">
        <v>1329.25</v>
      </c>
      <c r="C467" s="199">
        <v>-35.19</v>
      </c>
      <c r="D467" s="198">
        <v>69</v>
      </c>
    </row>
    <row r="468" spans="1:4">
      <c r="A468" s="198">
        <v>9340</v>
      </c>
      <c r="B468" s="199">
        <v>1330.87</v>
      </c>
      <c r="C468" s="199">
        <v>-35.04</v>
      </c>
      <c r="D468" s="198">
        <v>70</v>
      </c>
    </row>
    <row r="469" spans="1:4">
      <c r="A469" s="198">
        <v>9360</v>
      </c>
      <c r="B469" s="199">
        <v>1332.57</v>
      </c>
      <c r="C469" s="199">
        <v>-34.909999999999997</v>
      </c>
      <c r="D469" s="198">
        <v>70</v>
      </c>
    </row>
    <row r="470" spans="1:4">
      <c r="A470" s="198">
        <v>9380</v>
      </c>
      <c r="B470" s="199">
        <v>1334.36</v>
      </c>
      <c r="C470" s="199">
        <v>-34.56</v>
      </c>
      <c r="D470" s="198">
        <v>70</v>
      </c>
    </row>
    <row r="471" spans="1:4">
      <c r="A471" s="198">
        <v>9400</v>
      </c>
      <c r="B471" s="199">
        <v>1336.18</v>
      </c>
      <c r="C471" s="199">
        <v>-34.869999999999997</v>
      </c>
      <c r="D471" s="198">
        <v>71</v>
      </c>
    </row>
    <row r="472" spans="1:4">
      <c r="A472" s="198">
        <v>9420</v>
      </c>
      <c r="B472" s="199">
        <v>1337.81</v>
      </c>
      <c r="C472" s="199">
        <v>-34.799999999999997</v>
      </c>
      <c r="D472" s="198">
        <v>71</v>
      </c>
    </row>
    <row r="473" spans="1:4">
      <c r="A473" s="198">
        <v>9440</v>
      </c>
      <c r="B473" s="199">
        <v>1339.56</v>
      </c>
      <c r="C473" s="199">
        <v>-34.83</v>
      </c>
      <c r="D473" s="198">
        <v>72</v>
      </c>
    </row>
    <row r="474" spans="1:4">
      <c r="A474" s="198">
        <v>9460</v>
      </c>
      <c r="B474" s="199">
        <v>1341.22</v>
      </c>
      <c r="C474" s="199">
        <v>-35.119999999999997</v>
      </c>
      <c r="D474" s="198">
        <v>72</v>
      </c>
    </row>
    <row r="475" spans="1:4">
      <c r="A475" s="198">
        <v>9480</v>
      </c>
      <c r="B475" s="199">
        <v>1342.94</v>
      </c>
      <c r="C475" s="199">
        <v>-35.119999999999997</v>
      </c>
      <c r="D475" s="198">
        <v>72</v>
      </c>
    </row>
    <row r="476" spans="1:4">
      <c r="A476" s="198">
        <v>9500</v>
      </c>
      <c r="B476" s="199">
        <v>1344.72</v>
      </c>
      <c r="C476" s="199">
        <v>-34.92</v>
      </c>
      <c r="D476" s="198">
        <v>73</v>
      </c>
    </row>
    <row r="477" spans="1:4">
      <c r="A477" s="198">
        <v>9520</v>
      </c>
      <c r="B477" s="199">
        <v>1346.41</v>
      </c>
      <c r="C477" s="199">
        <v>-34.659999999999997</v>
      </c>
      <c r="D477" s="198">
        <v>73</v>
      </c>
    </row>
    <row r="478" spans="1:4">
      <c r="A478" s="198">
        <v>9540</v>
      </c>
      <c r="B478" s="199">
        <v>1347.87</v>
      </c>
      <c r="C478" s="199">
        <v>-35.01</v>
      </c>
      <c r="D478" s="198">
        <v>74</v>
      </c>
    </row>
    <row r="479" spans="1:4">
      <c r="A479" s="198">
        <v>9560</v>
      </c>
      <c r="B479" s="199">
        <v>1349.52</v>
      </c>
      <c r="C479" s="199">
        <v>-34.56</v>
      </c>
      <c r="D479" s="198">
        <v>74</v>
      </c>
    </row>
    <row r="480" spans="1:4">
      <c r="A480" s="198">
        <v>9580</v>
      </c>
      <c r="B480" s="199">
        <v>1351.16</v>
      </c>
      <c r="C480" s="199">
        <v>-34.979999999999997</v>
      </c>
      <c r="D480" s="198">
        <v>74</v>
      </c>
    </row>
    <row r="481" spans="1:4">
      <c r="A481" s="198">
        <v>9600</v>
      </c>
      <c r="B481" s="199">
        <v>1352.67</v>
      </c>
      <c r="C481" s="199">
        <v>-35.130000000000003</v>
      </c>
      <c r="D481" s="198">
        <v>75</v>
      </c>
    </row>
    <row r="482" spans="1:4">
      <c r="A482" s="198">
        <v>9620</v>
      </c>
      <c r="B482" s="199">
        <v>1354.48</v>
      </c>
      <c r="C482" s="199">
        <v>-34.950000000000003</v>
      </c>
      <c r="D482" s="198">
        <v>75</v>
      </c>
    </row>
    <row r="483" spans="1:4">
      <c r="A483" s="198">
        <v>9640</v>
      </c>
      <c r="B483" s="199">
        <v>1356.13</v>
      </c>
      <c r="C483" s="199">
        <v>-34.770000000000003</v>
      </c>
      <c r="D483" s="198">
        <v>76</v>
      </c>
    </row>
    <row r="484" spans="1:4">
      <c r="A484" s="198">
        <v>9660</v>
      </c>
      <c r="B484" s="199">
        <v>1357.78</v>
      </c>
      <c r="C484" s="199">
        <v>-34.96</v>
      </c>
      <c r="D484" s="198">
        <v>76</v>
      </c>
    </row>
    <row r="485" spans="1:4">
      <c r="A485" s="198">
        <v>9680</v>
      </c>
      <c r="B485" s="199">
        <v>1359.35</v>
      </c>
      <c r="C485" s="199">
        <v>-34.85</v>
      </c>
      <c r="D485" s="198">
        <v>77</v>
      </c>
    </row>
    <row r="486" spans="1:4">
      <c r="A486" s="198">
        <v>9700</v>
      </c>
      <c r="B486" s="199">
        <v>1360.87</v>
      </c>
      <c r="C486" s="199">
        <v>-34.840000000000003</v>
      </c>
      <c r="D486" s="198">
        <v>77</v>
      </c>
    </row>
    <row r="487" spans="1:4">
      <c r="A487" s="198">
        <v>9720</v>
      </c>
      <c r="B487" s="199">
        <v>1362.51</v>
      </c>
      <c r="C487" s="199">
        <v>-34.619999999999997</v>
      </c>
      <c r="D487" s="198">
        <v>77</v>
      </c>
    </row>
    <row r="488" spans="1:4">
      <c r="A488" s="198">
        <v>9740</v>
      </c>
      <c r="B488" s="199">
        <v>1364.19</v>
      </c>
      <c r="C488" s="199">
        <v>-34.68</v>
      </c>
      <c r="D488" s="198">
        <v>78</v>
      </c>
    </row>
    <row r="489" spans="1:4">
      <c r="A489" s="198">
        <v>9760</v>
      </c>
      <c r="B489" s="199">
        <v>1365.83</v>
      </c>
      <c r="C489" s="199">
        <v>-34.869999999999997</v>
      </c>
      <c r="D489" s="198">
        <v>78</v>
      </c>
    </row>
    <row r="490" spans="1:4">
      <c r="A490" s="198">
        <v>9780</v>
      </c>
      <c r="B490" s="199">
        <v>1367.39</v>
      </c>
      <c r="C490" s="199">
        <v>-34.659999999999997</v>
      </c>
      <c r="D490" s="198">
        <v>79</v>
      </c>
    </row>
    <row r="491" spans="1:4">
      <c r="A491" s="198">
        <v>9800</v>
      </c>
      <c r="B491" s="199">
        <v>1369.07</v>
      </c>
      <c r="C491" s="199">
        <v>-34.49</v>
      </c>
      <c r="D491" s="198">
        <v>79</v>
      </c>
    </row>
    <row r="492" spans="1:4">
      <c r="A492" s="198">
        <v>9820</v>
      </c>
      <c r="B492" s="199">
        <v>1370.71</v>
      </c>
      <c r="C492" s="199">
        <v>-35.119999999999997</v>
      </c>
      <c r="D492" s="198">
        <v>79</v>
      </c>
    </row>
    <row r="493" spans="1:4">
      <c r="A493" s="198">
        <v>9840</v>
      </c>
      <c r="B493" s="199">
        <v>1371.87</v>
      </c>
      <c r="C493" s="199">
        <v>-35.369999999999997</v>
      </c>
      <c r="D493" s="198">
        <v>80</v>
      </c>
    </row>
    <row r="494" spans="1:4">
      <c r="A494" s="198">
        <v>9860</v>
      </c>
      <c r="B494" s="199">
        <v>1373.44</v>
      </c>
      <c r="C494" s="199">
        <v>-35.22</v>
      </c>
      <c r="D494" s="198">
        <v>80</v>
      </c>
    </row>
    <row r="495" spans="1:4">
      <c r="A495" s="198">
        <v>9880</v>
      </c>
      <c r="B495" s="199">
        <v>1375.15</v>
      </c>
      <c r="C495" s="199">
        <v>-34.54</v>
      </c>
      <c r="D495" s="198">
        <v>81</v>
      </c>
    </row>
    <row r="496" spans="1:4">
      <c r="A496" s="198">
        <v>9900</v>
      </c>
      <c r="B496" s="199">
        <v>1376.7</v>
      </c>
      <c r="C496" s="199">
        <v>-35.06</v>
      </c>
      <c r="D496" s="198">
        <v>81</v>
      </c>
    </row>
    <row r="497" spans="1:4">
      <c r="A497" s="198">
        <v>9920</v>
      </c>
      <c r="B497" s="199">
        <v>1378.2</v>
      </c>
      <c r="C497" s="199">
        <v>-35.26</v>
      </c>
      <c r="D497" s="198">
        <v>81</v>
      </c>
    </row>
    <row r="498" spans="1:4">
      <c r="A498" s="198">
        <v>9940</v>
      </c>
      <c r="B498" s="199">
        <v>1379.72</v>
      </c>
      <c r="C498" s="199">
        <v>-34.85</v>
      </c>
      <c r="D498" s="198">
        <v>82</v>
      </c>
    </row>
    <row r="499" spans="1:4">
      <c r="A499" s="198">
        <v>9960</v>
      </c>
      <c r="B499" s="199">
        <v>1381.21</v>
      </c>
      <c r="C499" s="199">
        <v>-35.46</v>
      </c>
      <c r="D499" s="198">
        <v>82</v>
      </c>
    </row>
    <row r="500" spans="1:4">
      <c r="A500" s="198">
        <v>9980</v>
      </c>
      <c r="B500" s="199">
        <v>1382.79</v>
      </c>
      <c r="C500" s="199">
        <v>-34.65</v>
      </c>
      <c r="D500" s="198">
        <v>83</v>
      </c>
    </row>
    <row r="501" spans="1:4">
      <c r="A501" s="198">
        <v>10000</v>
      </c>
      <c r="B501" s="199">
        <v>1384.34</v>
      </c>
      <c r="C501" s="199">
        <v>-35.1</v>
      </c>
      <c r="D501" s="198">
        <v>83</v>
      </c>
    </row>
    <row r="502" spans="1:4">
      <c r="A502" s="198">
        <v>10020</v>
      </c>
      <c r="B502" s="199">
        <v>1385.88</v>
      </c>
      <c r="C502" s="199">
        <v>-34.94</v>
      </c>
      <c r="D502" s="198">
        <v>83</v>
      </c>
    </row>
    <row r="503" spans="1:4">
      <c r="A503" s="198">
        <v>10040</v>
      </c>
      <c r="B503" s="199">
        <v>1387.37</v>
      </c>
      <c r="C503" s="199">
        <v>-35.11</v>
      </c>
      <c r="D503" s="198">
        <v>84</v>
      </c>
    </row>
    <row r="504" spans="1:4">
      <c r="A504" s="198">
        <v>10060</v>
      </c>
      <c r="B504" s="199">
        <v>1388.82</v>
      </c>
      <c r="C504" s="199">
        <v>-35.79</v>
      </c>
      <c r="D504" s="198">
        <v>84</v>
      </c>
    </row>
    <row r="505" spans="1:4">
      <c r="A505" s="198">
        <v>10080</v>
      </c>
      <c r="B505" s="199">
        <v>1390.23</v>
      </c>
      <c r="C505" s="199">
        <v>-35.21</v>
      </c>
      <c r="D505" s="198">
        <v>85</v>
      </c>
    </row>
    <row r="506" spans="1:4">
      <c r="A506" s="198">
        <v>10100</v>
      </c>
      <c r="B506" s="199">
        <v>1391.72</v>
      </c>
      <c r="C506" s="199">
        <v>-35.32</v>
      </c>
      <c r="D506" s="198">
        <v>85</v>
      </c>
    </row>
    <row r="507" spans="1:4">
      <c r="A507" s="198">
        <v>10120</v>
      </c>
      <c r="B507" s="199">
        <v>1393.18</v>
      </c>
      <c r="C507" s="199">
        <v>-35.29</v>
      </c>
      <c r="D507" s="198">
        <v>85</v>
      </c>
    </row>
    <row r="508" spans="1:4">
      <c r="A508" s="198">
        <v>10140</v>
      </c>
      <c r="B508" s="199">
        <v>1394.61</v>
      </c>
      <c r="C508" s="199">
        <v>-35.450000000000003</v>
      </c>
      <c r="D508" s="198">
        <v>86</v>
      </c>
    </row>
    <row r="509" spans="1:4">
      <c r="A509" s="198">
        <v>10160</v>
      </c>
      <c r="B509" s="199">
        <v>1396.05</v>
      </c>
      <c r="C509" s="199">
        <v>-34.99</v>
      </c>
      <c r="D509" s="198">
        <v>86</v>
      </c>
    </row>
    <row r="510" spans="1:4">
      <c r="A510" s="198">
        <v>10180</v>
      </c>
      <c r="B510" s="199">
        <v>1397.61</v>
      </c>
      <c r="C510" s="199">
        <v>-35.020000000000003</v>
      </c>
      <c r="D510" s="198">
        <v>87</v>
      </c>
    </row>
    <row r="511" spans="1:4">
      <c r="A511" s="198">
        <v>10200</v>
      </c>
      <c r="B511" s="199">
        <v>1399.13</v>
      </c>
      <c r="C511" s="199">
        <v>-34.89</v>
      </c>
      <c r="D511" s="198">
        <v>87</v>
      </c>
    </row>
    <row r="512" spans="1:4">
      <c r="A512" s="198">
        <v>10220</v>
      </c>
      <c r="B512" s="199">
        <v>1400.55</v>
      </c>
      <c r="C512" s="199">
        <v>-35.93</v>
      </c>
      <c r="D512" s="198">
        <v>87</v>
      </c>
    </row>
    <row r="513" spans="1:4">
      <c r="A513" s="198">
        <v>10240</v>
      </c>
      <c r="B513" s="199">
        <v>1402.07</v>
      </c>
      <c r="C513" s="199">
        <v>-35.54</v>
      </c>
      <c r="D513" s="198">
        <v>88</v>
      </c>
    </row>
    <row r="514" spans="1:4">
      <c r="A514" s="198">
        <v>10260</v>
      </c>
      <c r="B514" s="199">
        <v>1403.52</v>
      </c>
      <c r="C514" s="199">
        <v>-36.33</v>
      </c>
      <c r="D514" s="198">
        <v>88</v>
      </c>
    </row>
    <row r="515" spans="1:4">
      <c r="A515" s="198">
        <v>10280</v>
      </c>
      <c r="B515" s="199">
        <v>1405.04</v>
      </c>
      <c r="C515" s="199">
        <v>-36.39</v>
      </c>
      <c r="D515" s="198">
        <v>89</v>
      </c>
    </row>
    <row r="516" spans="1:4">
      <c r="A516" s="198">
        <v>10300</v>
      </c>
      <c r="B516" s="199">
        <v>1406.44</v>
      </c>
      <c r="C516" s="199">
        <v>-36.01</v>
      </c>
      <c r="D516" s="198">
        <v>89</v>
      </c>
    </row>
    <row r="517" spans="1:4">
      <c r="A517" s="198">
        <v>10320</v>
      </c>
      <c r="B517" s="199">
        <v>1407.91</v>
      </c>
      <c r="C517" s="199">
        <v>-36.01</v>
      </c>
      <c r="D517" s="198">
        <v>89</v>
      </c>
    </row>
    <row r="518" spans="1:4">
      <c r="A518" s="198">
        <v>10340</v>
      </c>
      <c r="B518" s="199">
        <v>1409.42</v>
      </c>
      <c r="C518" s="199">
        <v>-35.200000000000003</v>
      </c>
      <c r="D518" s="198">
        <v>89</v>
      </c>
    </row>
    <row r="519" spans="1:4">
      <c r="A519" s="198">
        <v>10360</v>
      </c>
      <c r="B519" s="199">
        <v>1410.77</v>
      </c>
      <c r="C519" s="199">
        <v>-36.119999999999997</v>
      </c>
      <c r="D519" s="198">
        <v>89</v>
      </c>
    </row>
    <row r="520" spans="1:4">
      <c r="A520" s="198">
        <v>10380</v>
      </c>
      <c r="B520" s="199">
        <v>1412.14</v>
      </c>
      <c r="C520" s="199">
        <v>-36.18</v>
      </c>
      <c r="D520" s="198">
        <v>89</v>
      </c>
    </row>
    <row r="521" spans="1:4">
      <c r="A521" s="198">
        <v>10400</v>
      </c>
      <c r="B521" s="199">
        <v>1413.48</v>
      </c>
      <c r="C521" s="199">
        <v>-36.36</v>
      </c>
      <c r="D521" s="198">
        <v>89</v>
      </c>
    </row>
    <row r="522" spans="1:4">
      <c r="A522" s="198">
        <v>10420</v>
      </c>
      <c r="B522" s="199">
        <v>1414.8</v>
      </c>
      <c r="C522" s="199">
        <v>-35.96</v>
      </c>
      <c r="D522" s="198">
        <v>90</v>
      </c>
    </row>
    <row r="523" spans="1:4">
      <c r="A523" s="198">
        <v>10440</v>
      </c>
      <c r="B523" s="199">
        <v>1416.18</v>
      </c>
      <c r="C523" s="199">
        <v>-36.119999999999997</v>
      </c>
      <c r="D523" s="198">
        <v>90</v>
      </c>
    </row>
    <row r="524" spans="1:4">
      <c r="A524" s="198">
        <v>10460</v>
      </c>
      <c r="B524" s="199">
        <v>1417.5</v>
      </c>
      <c r="C524" s="199">
        <v>-36.04</v>
      </c>
      <c r="D524" s="198">
        <v>90</v>
      </c>
    </row>
    <row r="525" spans="1:4">
      <c r="A525" s="198">
        <v>10480</v>
      </c>
      <c r="B525" s="199">
        <v>1418.84</v>
      </c>
      <c r="C525" s="199">
        <v>-35.53</v>
      </c>
      <c r="D525" s="198">
        <v>90</v>
      </c>
    </row>
    <row r="526" spans="1:4">
      <c r="A526" s="198">
        <v>10500</v>
      </c>
      <c r="B526" s="199">
        <v>1420.22</v>
      </c>
      <c r="C526" s="199">
        <v>-36.340000000000003</v>
      </c>
      <c r="D526" s="198">
        <v>90</v>
      </c>
    </row>
    <row r="527" spans="1:4">
      <c r="A527" s="198">
        <v>10520</v>
      </c>
      <c r="B527" s="199">
        <v>1421.55</v>
      </c>
      <c r="C527" s="199">
        <v>-35.46</v>
      </c>
      <c r="D527" s="198">
        <v>90</v>
      </c>
    </row>
    <row r="528" spans="1:4">
      <c r="A528" s="198">
        <v>10540</v>
      </c>
      <c r="B528" s="199">
        <v>1422.87</v>
      </c>
      <c r="C528" s="199">
        <v>-35.729999999999997</v>
      </c>
      <c r="D528" s="198">
        <v>90</v>
      </c>
    </row>
    <row r="529" spans="1:4">
      <c r="A529" s="198">
        <v>10560</v>
      </c>
      <c r="B529" s="199">
        <v>1424.23</v>
      </c>
      <c r="C529" s="199">
        <v>-35.86</v>
      </c>
      <c r="D529" s="198">
        <v>91</v>
      </c>
    </row>
    <row r="530" spans="1:4">
      <c r="A530" s="198">
        <v>10580</v>
      </c>
      <c r="B530" s="199">
        <v>1425.59</v>
      </c>
      <c r="C530" s="199">
        <v>-35.99</v>
      </c>
      <c r="D530" s="198">
        <v>91</v>
      </c>
    </row>
    <row r="531" spans="1:4">
      <c r="A531" s="198">
        <v>10600</v>
      </c>
      <c r="B531" s="199">
        <v>1426.93</v>
      </c>
      <c r="C531" s="199">
        <v>-35.89</v>
      </c>
      <c r="D531" s="198">
        <v>91</v>
      </c>
    </row>
    <row r="532" spans="1:4">
      <c r="A532" s="198">
        <v>10620</v>
      </c>
      <c r="B532" s="199">
        <v>1428.22</v>
      </c>
      <c r="C532" s="199">
        <v>-36.119999999999997</v>
      </c>
      <c r="D532" s="198">
        <v>91</v>
      </c>
    </row>
    <row r="533" spans="1:4">
      <c r="A533" s="198">
        <v>10640</v>
      </c>
      <c r="B533" s="199">
        <v>1429.54</v>
      </c>
      <c r="C533" s="199">
        <v>-36.130000000000003</v>
      </c>
      <c r="D533" s="198">
        <v>91</v>
      </c>
    </row>
    <row r="534" spans="1:4">
      <c r="A534" s="198">
        <v>10660</v>
      </c>
      <c r="B534" s="199">
        <v>1430.85</v>
      </c>
      <c r="C534" s="199">
        <v>-36.159999999999997</v>
      </c>
      <c r="D534" s="198">
        <v>91</v>
      </c>
    </row>
    <row r="535" spans="1:4">
      <c r="A535" s="198">
        <v>10680</v>
      </c>
      <c r="B535" s="199">
        <v>1432.22</v>
      </c>
      <c r="C535" s="199">
        <v>-35.5</v>
      </c>
      <c r="D535" s="198">
        <v>91</v>
      </c>
    </row>
    <row r="536" spans="1:4">
      <c r="A536" s="198">
        <v>10700</v>
      </c>
      <c r="B536" s="199">
        <v>1433.5</v>
      </c>
      <c r="C536" s="199">
        <v>-35.770000000000003</v>
      </c>
      <c r="D536" s="198">
        <v>92</v>
      </c>
    </row>
    <row r="537" spans="1:4">
      <c r="A537" s="198">
        <v>10720</v>
      </c>
      <c r="B537" s="199">
        <v>1434.84</v>
      </c>
      <c r="C537" s="199">
        <v>-36.049999999999997</v>
      </c>
      <c r="D537" s="198">
        <v>92</v>
      </c>
    </row>
    <row r="538" spans="1:4">
      <c r="A538" s="198">
        <v>10740</v>
      </c>
      <c r="B538" s="199">
        <v>1436.11</v>
      </c>
      <c r="C538" s="199">
        <v>-36.450000000000003</v>
      </c>
      <c r="D538" s="198">
        <v>92</v>
      </c>
    </row>
    <row r="539" spans="1:4">
      <c r="A539" s="198">
        <v>10760</v>
      </c>
      <c r="B539" s="199">
        <v>1437.43</v>
      </c>
      <c r="C539" s="199">
        <v>-35.880000000000003</v>
      </c>
      <c r="D539" s="198">
        <v>92</v>
      </c>
    </row>
    <row r="540" spans="1:4">
      <c r="A540" s="198">
        <v>10780</v>
      </c>
      <c r="B540" s="199">
        <v>1438.71</v>
      </c>
      <c r="C540" s="199">
        <v>-36.22</v>
      </c>
      <c r="D540" s="198">
        <v>92</v>
      </c>
    </row>
    <row r="541" spans="1:4">
      <c r="A541" s="198">
        <v>10800</v>
      </c>
      <c r="B541" s="199">
        <v>1439.92</v>
      </c>
      <c r="C541" s="199">
        <v>-36.83</v>
      </c>
      <c r="D541" s="198">
        <v>92</v>
      </c>
    </row>
    <row r="542" spans="1:4">
      <c r="A542" s="198">
        <v>10820</v>
      </c>
      <c r="B542" s="199">
        <v>1441.16</v>
      </c>
      <c r="C542" s="199">
        <v>-35.840000000000003</v>
      </c>
      <c r="D542" s="198">
        <v>92</v>
      </c>
    </row>
    <row r="543" spans="1:4">
      <c r="A543" s="198">
        <v>10840</v>
      </c>
      <c r="B543" s="199">
        <v>1442.44</v>
      </c>
      <c r="C543" s="199">
        <v>-36.590000000000003</v>
      </c>
      <c r="D543" s="198">
        <v>93</v>
      </c>
    </row>
    <row r="544" spans="1:4">
      <c r="A544" s="198">
        <v>10860</v>
      </c>
      <c r="B544" s="199">
        <v>1443.8</v>
      </c>
      <c r="C544" s="199">
        <v>-36.090000000000003</v>
      </c>
      <c r="D544" s="198">
        <v>93</v>
      </c>
    </row>
    <row r="545" spans="1:4">
      <c r="A545" s="198">
        <v>10880</v>
      </c>
      <c r="B545" s="199">
        <v>1445.12</v>
      </c>
      <c r="C545" s="199">
        <v>-37.229999999999997</v>
      </c>
      <c r="D545" s="198">
        <v>93</v>
      </c>
    </row>
    <row r="546" spans="1:4">
      <c r="A546" s="198">
        <v>10900</v>
      </c>
      <c r="B546" s="199">
        <v>1446.33</v>
      </c>
      <c r="C546" s="199">
        <v>-37.6</v>
      </c>
      <c r="D546" s="198">
        <v>93</v>
      </c>
    </row>
    <row r="547" spans="1:4">
      <c r="A547" s="198">
        <v>10920</v>
      </c>
      <c r="B547" s="199">
        <v>1447.53</v>
      </c>
      <c r="C547" s="199">
        <v>-37.25</v>
      </c>
      <c r="D547" s="198">
        <v>93</v>
      </c>
    </row>
    <row r="548" spans="1:4">
      <c r="A548" s="198">
        <v>10940</v>
      </c>
      <c r="B548" s="199">
        <v>1448.64</v>
      </c>
      <c r="C548" s="199">
        <v>-37.15</v>
      </c>
      <c r="D548" s="198">
        <v>93</v>
      </c>
    </row>
    <row r="549" spans="1:4">
      <c r="A549" s="198">
        <v>10960</v>
      </c>
      <c r="B549" s="199">
        <v>1449.92</v>
      </c>
      <c r="C549" s="199">
        <v>-37</v>
      </c>
      <c r="D549" s="198">
        <v>93</v>
      </c>
    </row>
    <row r="550" spans="1:4">
      <c r="A550" s="198">
        <v>10980</v>
      </c>
      <c r="B550" s="199">
        <v>1451.03</v>
      </c>
      <c r="C550" s="199">
        <v>-38.01</v>
      </c>
      <c r="D550" s="198">
        <v>94</v>
      </c>
    </row>
    <row r="551" spans="1:4">
      <c r="A551" s="198">
        <v>11000</v>
      </c>
      <c r="B551" s="199">
        <v>1452.29</v>
      </c>
      <c r="C551" s="199">
        <v>-36.53</v>
      </c>
      <c r="D551" s="198">
        <v>94</v>
      </c>
    </row>
    <row r="552" spans="1:4">
      <c r="A552" s="198">
        <v>11020</v>
      </c>
      <c r="B552" s="199">
        <v>1453.54</v>
      </c>
      <c r="C552" s="199">
        <v>-37.049999999999997</v>
      </c>
      <c r="D552" s="198">
        <v>94</v>
      </c>
    </row>
    <row r="553" spans="1:4">
      <c r="A553" s="198">
        <v>11040</v>
      </c>
      <c r="B553" s="199">
        <v>1454.75</v>
      </c>
      <c r="C553" s="199">
        <v>-36.44</v>
      </c>
      <c r="D553" s="198">
        <v>94</v>
      </c>
    </row>
    <row r="554" spans="1:4">
      <c r="A554" s="198">
        <v>11060</v>
      </c>
      <c r="B554" s="199">
        <v>1455.98</v>
      </c>
      <c r="C554" s="199">
        <v>-36.64</v>
      </c>
      <c r="D554" s="198">
        <v>94</v>
      </c>
    </row>
    <row r="555" spans="1:4">
      <c r="A555" s="198">
        <v>11080</v>
      </c>
      <c r="B555" s="199">
        <v>1457.18</v>
      </c>
      <c r="C555" s="199">
        <v>-36.89</v>
      </c>
      <c r="D555" s="198">
        <v>94</v>
      </c>
    </row>
    <row r="556" spans="1:4">
      <c r="A556" s="198">
        <v>11100</v>
      </c>
      <c r="B556" s="199">
        <v>1458.38</v>
      </c>
      <c r="C556" s="199">
        <v>-37.11</v>
      </c>
      <c r="D556" s="198">
        <v>94</v>
      </c>
    </row>
    <row r="557" spans="1:4">
      <c r="A557" s="198">
        <v>11120</v>
      </c>
      <c r="B557" s="199">
        <v>1459.59</v>
      </c>
      <c r="C557" s="199">
        <v>-36.71</v>
      </c>
      <c r="D557" s="198">
        <v>95</v>
      </c>
    </row>
    <row r="558" spans="1:4">
      <c r="A558" s="198">
        <v>11140</v>
      </c>
      <c r="B558" s="199">
        <v>1460.85</v>
      </c>
      <c r="C558" s="199">
        <v>-36.43</v>
      </c>
      <c r="D558" s="198">
        <v>95</v>
      </c>
    </row>
    <row r="559" spans="1:4">
      <c r="A559" s="198">
        <v>11160</v>
      </c>
      <c r="B559" s="199">
        <v>1461.97</v>
      </c>
      <c r="C559" s="199">
        <v>-37.130000000000003</v>
      </c>
      <c r="D559" s="198">
        <v>95</v>
      </c>
    </row>
    <row r="560" spans="1:4">
      <c r="A560" s="198">
        <v>11180</v>
      </c>
      <c r="B560" s="199">
        <v>1463.16</v>
      </c>
      <c r="C560" s="199">
        <v>-36.619999999999997</v>
      </c>
      <c r="D560" s="198">
        <v>95</v>
      </c>
    </row>
    <row r="561" spans="1:4">
      <c r="A561" s="198">
        <v>11200</v>
      </c>
      <c r="B561" s="199">
        <v>1464.37</v>
      </c>
      <c r="C561" s="199">
        <v>-37.25</v>
      </c>
      <c r="D561" s="198">
        <v>95</v>
      </c>
    </row>
    <row r="562" spans="1:4">
      <c r="A562" s="198">
        <v>11220</v>
      </c>
      <c r="B562" s="199">
        <v>1465.52</v>
      </c>
      <c r="C562" s="199">
        <v>-37.39</v>
      </c>
      <c r="D562" s="198">
        <v>95</v>
      </c>
    </row>
    <row r="563" spans="1:4">
      <c r="A563" s="198">
        <v>11240</v>
      </c>
      <c r="B563" s="199">
        <v>1466.67</v>
      </c>
      <c r="C563" s="199">
        <v>-37.6</v>
      </c>
      <c r="D563" s="198">
        <v>95</v>
      </c>
    </row>
    <row r="564" spans="1:4">
      <c r="A564" s="198">
        <v>11260</v>
      </c>
      <c r="B564" s="199">
        <v>1467.9</v>
      </c>
      <c r="C564" s="199">
        <v>-36.57</v>
      </c>
      <c r="D564" s="198">
        <v>95</v>
      </c>
    </row>
    <row r="565" spans="1:4">
      <c r="A565" s="198">
        <v>11280</v>
      </c>
      <c r="B565" s="199">
        <v>1469.13</v>
      </c>
      <c r="C565" s="199">
        <v>-36.159999999999997</v>
      </c>
      <c r="D565" s="198">
        <v>96</v>
      </c>
    </row>
    <row r="566" spans="1:4">
      <c r="A566" s="198">
        <v>11300</v>
      </c>
      <c r="B566" s="199">
        <v>1470.36</v>
      </c>
      <c r="C566" s="199">
        <v>-36.58</v>
      </c>
      <c r="D566" s="198">
        <v>96</v>
      </c>
    </row>
    <row r="567" spans="1:4">
      <c r="A567" s="198">
        <v>11320</v>
      </c>
      <c r="B567" s="199">
        <v>1471.51</v>
      </c>
      <c r="C567" s="199">
        <v>-37.54</v>
      </c>
      <c r="D567" s="198">
        <v>96</v>
      </c>
    </row>
    <row r="568" spans="1:4">
      <c r="A568" s="198">
        <v>11340</v>
      </c>
      <c r="B568" s="199">
        <v>1472.66</v>
      </c>
      <c r="C568" s="199">
        <v>-36.67</v>
      </c>
      <c r="D568" s="198">
        <v>96</v>
      </c>
    </row>
    <row r="569" spans="1:4">
      <c r="A569" s="198">
        <v>11360</v>
      </c>
      <c r="B569" s="199">
        <v>1473.88</v>
      </c>
      <c r="C569" s="199">
        <v>-36.909999999999997</v>
      </c>
      <c r="D569" s="198">
        <v>96</v>
      </c>
    </row>
    <row r="570" spans="1:4">
      <c r="A570" s="198">
        <v>11380</v>
      </c>
      <c r="B570" s="199">
        <v>1475.02</v>
      </c>
      <c r="C570" s="199">
        <v>-37.450000000000003</v>
      </c>
      <c r="D570" s="198">
        <v>96</v>
      </c>
    </row>
    <row r="571" spans="1:4">
      <c r="A571" s="198">
        <v>11400</v>
      </c>
      <c r="B571" s="199">
        <v>1476.16</v>
      </c>
      <c r="C571" s="199">
        <v>-37.630000000000003</v>
      </c>
      <c r="D571" s="198">
        <v>96</v>
      </c>
    </row>
    <row r="572" spans="1:4">
      <c r="A572" s="198">
        <v>11420</v>
      </c>
      <c r="B572" s="199">
        <v>1477.23</v>
      </c>
      <c r="C572" s="199">
        <v>-37.11</v>
      </c>
      <c r="D572" s="198">
        <v>97</v>
      </c>
    </row>
    <row r="573" spans="1:4">
      <c r="A573" s="198">
        <v>11440</v>
      </c>
      <c r="B573" s="199">
        <v>1478.16</v>
      </c>
      <c r="C573" s="199">
        <v>-38.46</v>
      </c>
      <c r="D573" s="198">
        <v>97</v>
      </c>
    </row>
    <row r="574" spans="1:4">
      <c r="A574" s="198">
        <v>11460</v>
      </c>
      <c r="B574" s="199">
        <v>1479.15</v>
      </c>
      <c r="C574" s="199">
        <v>-38.26</v>
      </c>
      <c r="D574" s="198">
        <v>97</v>
      </c>
    </row>
    <row r="575" spans="1:4">
      <c r="A575" s="198">
        <v>11480</v>
      </c>
      <c r="B575" s="199">
        <v>1480.13</v>
      </c>
      <c r="C575" s="199">
        <v>-38.72</v>
      </c>
      <c r="D575" s="198">
        <v>97</v>
      </c>
    </row>
    <row r="576" spans="1:4">
      <c r="A576" s="198">
        <v>11500</v>
      </c>
      <c r="B576" s="199">
        <v>1481.24</v>
      </c>
      <c r="C576" s="199">
        <v>-37.409999999999997</v>
      </c>
      <c r="D576" s="198">
        <v>97</v>
      </c>
    </row>
    <row r="577" spans="1:4">
      <c r="A577" s="198">
        <v>11520</v>
      </c>
      <c r="B577" s="199">
        <v>1482.32</v>
      </c>
      <c r="C577" s="199">
        <v>-37.840000000000003</v>
      </c>
      <c r="D577" s="198">
        <v>97</v>
      </c>
    </row>
    <row r="578" spans="1:4">
      <c r="A578" s="198">
        <v>11540</v>
      </c>
      <c r="B578" s="199">
        <v>1483.41</v>
      </c>
      <c r="C578" s="199">
        <v>-36.9</v>
      </c>
      <c r="D578" s="198">
        <v>97</v>
      </c>
    </row>
    <row r="579" spans="1:4">
      <c r="A579" s="198">
        <v>11560</v>
      </c>
      <c r="B579" s="199">
        <v>1484.59</v>
      </c>
      <c r="C579" s="199">
        <v>-36.6</v>
      </c>
      <c r="D579" s="198">
        <v>98</v>
      </c>
    </row>
    <row r="580" spans="1:4">
      <c r="A580" s="198">
        <v>11580</v>
      </c>
      <c r="B580" s="199">
        <v>1485.69</v>
      </c>
      <c r="C580" s="199">
        <v>-36.869999999999997</v>
      </c>
      <c r="D580" s="198">
        <v>98</v>
      </c>
    </row>
    <row r="581" spans="1:4">
      <c r="A581" s="198">
        <v>11600</v>
      </c>
      <c r="B581" s="199">
        <v>1486.95</v>
      </c>
      <c r="C581" s="199">
        <v>-36.78</v>
      </c>
      <c r="D581" s="198">
        <v>98</v>
      </c>
    </row>
    <row r="582" spans="1:4">
      <c r="A582" s="198">
        <v>11620</v>
      </c>
      <c r="B582" s="199">
        <v>1488.1</v>
      </c>
      <c r="C582" s="199">
        <v>-36.409999999999997</v>
      </c>
      <c r="D582" s="198">
        <v>98</v>
      </c>
    </row>
    <row r="583" spans="1:4">
      <c r="A583" s="198">
        <v>11640</v>
      </c>
      <c r="B583" s="199">
        <v>1489.26</v>
      </c>
      <c r="C583" s="199">
        <v>-36.57</v>
      </c>
      <c r="D583" s="198">
        <v>98</v>
      </c>
    </row>
    <row r="584" spans="1:4">
      <c r="A584" s="198">
        <v>11660</v>
      </c>
      <c r="B584" s="199">
        <v>1490.44</v>
      </c>
      <c r="C584" s="199">
        <v>-36.68</v>
      </c>
      <c r="D584" s="198">
        <v>98</v>
      </c>
    </row>
    <row r="585" spans="1:4">
      <c r="A585" s="198">
        <v>11680</v>
      </c>
      <c r="B585" s="199">
        <v>1491.45</v>
      </c>
      <c r="C585" s="199">
        <v>-38.49</v>
      </c>
      <c r="D585" s="198">
        <v>98</v>
      </c>
    </row>
    <row r="586" spans="1:4">
      <c r="A586" s="198">
        <v>11700</v>
      </c>
      <c r="B586" s="199">
        <v>1492.33</v>
      </c>
      <c r="C586" s="199">
        <v>-39.04</v>
      </c>
      <c r="D586" s="198">
        <v>99</v>
      </c>
    </row>
    <row r="587" spans="1:4">
      <c r="A587" s="198">
        <v>11720</v>
      </c>
      <c r="B587" s="199">
        <v>1492.94</v>
      </c>
      <c r="C587" s="199">
        <v>-39.6</v>
      </c>
      <c r="D587" s="198">
        <v>99</v>
      </c>
    </row>
    <row r="588" spans="1:4">
      <c r="A588" s="198">
        <v>11740</v>
      </c>
      <c r="B588" s="199">
        <v>1493.62</v>
      </c>
      <c r="C588" s="199">
        <v>-39.72</v>
      </c>
      <c r="D588" s="198">
        <v>100</v>
      </c>
    </row>
    <row r="589" spans="1:4">
      <c r="A589" s="198">
        <v>11760</v>
      </c>
      <c r="B589" s="199">
        <v>1494.26</v>
      </c>
      <c r="C589" s="199">
        <v>-40.85</v>
      </c>
      <c r="D589" s="198">
        <v>100</v>
      </c>
    </row>
    <row r="590" spans="1:4">
      <c r="A590" s="198">
        <v>11780</v>
      </c>
      <c r="B590" s="199">
        <v>1494.85</v>
      </c>
      <c r="C590" s="199">
        <v>-40.549999999999997</v>
      </c>
      <c r="D590" s="198">
        <v>101</v>
      </c>
    </row>
    <row r="591" spans="1:4">
      <c r="A591" s="198">
        <v>11800</v>
      </c>
      <c r="B591" s="199">
        <v>1495.43</v>
      </c>
      <c r="C591" s="199">
        <v>-39.869999999999997</v>
      </c>
      <c r="D591" s="198">
        <v>102</v>
      </c>
    </row>
    <row r="592" spans="1:4">
      <c r="A592" s="198">
        <v>11820</v>
      </c>
      <c r="B592" s="199">
        <v>1496.06</v>
      </c>
      <c r="C592" s="199">
        <v>-40.450000000000003</v>
      </c>
      <c r="D592" s="198">
        <v>102</v>
      </c>
    </row>
    <row r="593" spans="1:4">
      <c r="A593" s="198">
        <v>11840</v>
      </c>
      <c r="B593" s="199">
        <v>1496.68</v>
      </c>
      <c r="C593" s="199">
        <v>-40.97</v>
      </c>
      <c r="D593" s="198">
        <v>103</v>
      </c>
    </row>
    <row r="594" spans="1:4">
      <c r="A594" s="198">
        <v>11860</v>
      </c>
      <c r="B594" s="199">
        <v>1497.25</v>
      </c>
      <c r="C594" s="199">
        <v>-39.17</v>
      </c>
      <c r="D594" s="198">
        <v>104</v>
      </c>
    </row>
    <row r="595" spans="1:4">
      <c r="A595" s="198">
        <v>11880</v>
      </c>
      <c r="B595" s="199">
        <v>1497.81</v>
      </c>
      <c r="C595" s="199">
        <v>-38.93</v>
      </c>
      <c r="D595" s="198">
        <v>104</v>
      </c>
    </row>
    <row r="596" spans="1:4">
      <c r="A596" s="198">
        <v>11900</v>
      </c>
      <c r="B596" s="199">
        <v>1498.35</v>
      </c>
      <c r="C596" s="199">
        <v>-41.52</v>
      </c>
      <c r="D596" s="198">
        <v>105</v>
      </c>
    </row>
    <row r="597" spans="1:4">
      <c r="A597" s="198">
        <v>11920</v>
      </c>
      <c r="B597" s="199">
        <v>1498.93</v>
      </c>
      <c r="C597" s="199">
        <v>-39.729999999999997</v>
      </c>
      <c r="D597" s="198">
        <v>106</v>
      </c>
    </row>
    <row r="598" spans="1:4">
      <c r="A598" s="198">
        <v>11940</v>
      </c>
      <c r="B598" s="199">
        <v>1499.53</v>
      </c>
      <c r="C598" s="199">
        <v>-41.94</v>
      </c>
      <c r="D598" s="198">
        <v>106</v>
      </c>
    </row>
    <row r="599" spans="1:4">
      <c r="A599" s="198">
        <v>11960</v>
      </c>
      <c r="B599" s="199">
        <v>1500.15</v>
      </c>
      <c r="C599" s="199">
        <v>-40.340000000000003</v>
      </c>
      <c r="D599" s="198">
        <v>107</v>
      </c>
    </row>
    <row r="600" spans="1:4">
      <c r="A600" s="198">
        <v>11980</v>
      </c>
      <c r="B600" s="199">
        <v>1500.74</v>
      </c>
      <c r="C600" s="199">
        <v>-41.54</v>
      </c>
      <c r="D600" s="198">
        <v>108</v>
      </c>
    </row>
    <row r="601" spans="1:4">
      <c r="A601" s="198">
        <v>12000</v>
      </c>
      <c r="B601" s="199">
        <v>1501.29</v>
      </c>
      <c r="C601" s="199">
        <v>-40.54</v>
      </c>
      <c r="D601" s="198">
        <v>108</v>
      </c>
    </row>
    <row r="602" spans="1:4">
      <c r="A602" s="198">
        <v>12020</v>
      </c>
      <c r="B602" s="199">
        <v>1501.85</v>
      </c>
      <c r="C602" s="199">
        <v>-39.6</v>
      </c>
      <c r="D602" s="198">
        <v>109</v>
      </c>
    </row>
    <row r="603" spans="1:4">
      <c r="A603" s="198">
        <v>12040</v>
      </c>
      <c r="B603" s="199">
        <v>1502.51</v>
      </c>
      <c r="C603" s="199">
        <v>-40.17</v>
      </c>
      <c r="D603" s="198">
        <v>110</v>
      </c>
    </row>
    <row r="604" spans="1:4">
      <c r="A604" s="198">
        <v>12060</v>
      </c>
      <c r="B604" s="199">
        <v>1503.09</v>
      </c>
      <c r="C604" s="199">
        <v>-39.32</v>
      </c>
      <c r="D604" s="198">
        <v>110</v>
      </c>
    </row>
    <row r="605" spans="1:4">
      <c r="A605" s="198">
        <v>12080</v>
      </c>
      <c r="B605" s="199">
        <v>1503.65</v>
      </c>
      <c r="C605" s="199">
        <v>-40.770000000000003</v>
      </c>
      <c r="D605" s="198">
        <v>111</v>
      </c>
    </row>
    <row r="606" spans="1:4">
      <c r="A606" s="198">
        <v>12100</v>
      </c>
      <c r="B606" s="199">
        <v>1504.25</v>
      </c>
      <c r="C606" s="199">
        <v>-40.74</v>
      </c>
      <c r="D606" s="198">
        <v>112</v>
      </c>
    </row>
    <row r="607" spans="1:4">
      <c r="A607" s="198">
        <v>12120</v>
      </c>
      <c r="B607" s="199">
        <v>1504.78</v>
      </c>
      <c r="C607" s="199">
        <v>-41.89</v>
      </c>
      <c r="D607" s="198">
        <v>112</v>
      </c>
    </row>
    <row r="608" spans="1:4">
      <c r="A608" s="198">
        <v>12140</v>
      </c>
      <c r="B608" s="199">
        <v>1505.35</v>
      </c>
      <c r="C608" s="199">
        <v>-40.61</v>
      </c>
      <c r="D608" s="198">
        <v>113</v>
      </c>
    </row>
    <row r="609" spans="1:4">
      <c r="A609" s="198">
        <v>12160</v>
      </c>
      <c r="B609" s="199">
        <v>1505.87</v>
      </c>
      <c r="C609" s="199">
        <v>-41.76</v>
      </c>
      <c r="D609" s="198">
        <v>114</v>
      </c>
    </row>
    <row r="610" spans="1:4">
      <c r="A610" s="198">
        <v>12180</v>
      </c>
      <c r="B610" s="199">
        <v>1506.37</v>
      </c>
      <c r="C610" s="199">
        <v>-42.09</v>
      </c>
      <c r="D610" s="198">
        <v>114</v>
      </c>
    </row>
    <row r="611" spans="1:4">
      <c r="A611" s="198">
        <v>12200</v>
      </c>
      <c r="B611" s="199">
        <v>1506.94</v>
      </c>
      <c r="C611" s="199">
        <v>-38.909999999999997</v>
      </c>
      <c r="D611" s="198">
        <v>115</v>
      </c>
    </row>
    <row r="612" spans="1:4">
      <c r="A612" s="198">
        <v>12220</v>
      </c>
      <c r="B612" s="199">
        <v>1507.49</v>
      </c>
      <c r="C612" s="199">
        <v>-41.4</v>
      </c>
      <c r="D612" s="198">
        <v>115</v>
      </c>
    </row>
    <row r="613" spans="1:4">
      <c r="A613" s="198">
        <v>12240</v>
      </c>
      <c r="B613" s="199">
        <v>1508.03</v>
      </c>
      <c r="C613" s="199">
        <v>-40.9</v>
      </c>
      <c r="D613" s="198">
        <v>116</v>
      </c>
    </row>
    <row r="614" spans="1:4">
      <c r="A614" s="198">
        <v>12260</v>
      </c>
      <c r="B614" s="199">
        <v>1508.58</v>
      </c>
      <c r="C614" s="199">
        <v>-39.9</v>
      </c>
      <c r="D614" s="198">
        <v>117</v>
      </c>
    </row>
    <row r="615" spans="1:4">
      <c r="A615" s="198">
        <v>12280</v>
      </c>
      <c r="B615" s="199">
        <v>1509.2</v>
      </c>
      <c r="C615" s="199">
        <v>-40.71</v>
      </c>
      <c r="D615" s="198">
        <v>117</v>
      </c>
    </row>
    <row r="616" spans="1:4">
      <c r="A616" s="198">
        <v>12300</v>
      </c>
      <c r="B616" s="199">
        <v>1509.74</v>
      </c>
      <c r="C616" s="199">
        <v>-41.01</v>
      </c>
      <c r="D616" s="198">
        <v>118</v>
      </c>
    </row>
    <row r="617" spans="1:4">
      <c r="A617" s="198">
        <v>12320</v>
      </c>
      <c r="B617" s="199">
        <v>1510.29</v>
      </c>
      <c r="C617" s="199">
        <v>-40.409999999999997</v>
      </c>
      <c r="D617" s="198">
        <v>119</v>
      </c>
    </row>
    <row r="618" spans="1:4">
      <c r="A618" s="198">
        <v>12340</v>
      </c>
      <c r="B618" s="199">
        <v>1510.78</v>
      </c>
      <c r="C618" s="199">
        <v>-40.950000000000003</v>
      </c>
      <c r="D618" s="198">
        <v>119</v>
      </c>
    </row>
    <row r="619" spans="1:4">
      <c r="A619" s="198">
        <v>12360</v>
      </c>
      <c r="B619" s="199">
        <v>1511.34</v>
      </c>
      <c r="C619" s="199">
        <v>-41.73</v>
      </c>
      <c r="D619" s="198">
        <v>120</v>
      </c>
    </row>
    <row r="620" spans="1:4">
      <c r="A620" s="198">
        <v>12380</v>
      </c>
      <c r="B620" s="199">
        <v>1511.83</v>
      </c>
      <c r="C620" s="199">
        <v>-41.17</v>
      </c>
      <c r="D620" s="198">
        <v>121</v>
      </c>
    </row>
    <row r="621" spans="1:4">
      <c r="A621" s="198">
        <v>12400</v>
      </c>
      <c r="B621" s="199">
        <v>1512.41</v>
      </c>
      <c r="C621" s="199">
        <v>-40.729999999999997</v>
      </c>
      <c r="D621" s="198">
        <v>121</v>
      </c>
    </row>
    <row r="622" spans="1:4">
      <c r="A622" s="198">
        <v>12420</v>
      </c>
      <c r="B622" s="199">
        <v>1512.95</v>
      </c>
      <c r="C622" s="199">
        <v>-41.21</v>
      </c>
      <c r="D622" s="198">
        <v>122</v>
      </c>
    </row>
    <row r="623" spans="1:4">
      <c r="A623" s="198">
        <v>12440</v>
      </c>
      <c r="B623" s="199">
        <v>1513.56</v>
      </c>
      <c r="C623" s="199">
        <v>-41.05</v>
      </c>
      <c r="D623" s="198">
        <v>123</v>
      </c>
    </row>
    <row r="624" spans="1:4">
      <c r="A624" s="198">
        <v>12460</v>
      </c>
      <c r="B624" s="199">
        <v>1514.2</v>
      </c>
      <c r="C624" s="199">
        <v>-41.39</v>
      </c>
      <c r="D624" s="198">
        <v>123</v>
      </c>
    </row>
    <row r="625" spans="1:4">
      <c r="A625" s="198">
        <v>12480</v>
      </c>
      <c r="B625" s="199">
        <v>1514.75</v>
      </c>
      <c r="C625" s="199">
        <v>-40.020000000000003</v>
      </c>
      <c r="D625" s="198">
        <v>124</v>
      </c>
    </row>
    <row r="626" spans="1:4">
      <c r="A626" s="198">
        <v>12500</v>
      </c>
      <c r="B626" s="199">
        <v>1515.27</v>
      </c>
      <c r="C626" s="199">
        <v>-41.91</v>
      </c>
      <c r="D626" s="198">
        <v>125</v>
      </c>
    </row>
    <row r="627" spans="1:4">
      <c r="A627" s="198">
        <v>12520</v>
      </c>
      <c r="B627" s="199">
        <v>1515.84</v>
      </c>
      <c r="C627" s="199">
        <v>-40.619999999999997</v>
      </c>
      <c r="D627" s="198">
        <v>125</v>
      </c>
    </row>
    <row r="628" spans="1:4">
      <c r="A628" s="198">
        <v>12540</v>
      </c>
      <c r="B628" s="199">
        <v>1516.38</v>
      </c>
      <c r="C628" s="199">
        <v>-39.090000000000003</v>
      </c>
      <c r="D628" s="198">
        <v>126</v>
      </c>
    </row>
    <row r="629" spans="1:4">
      <c r="A629" s="198">
        <v>12560</v>
      </c>
      <c r="B629" s="199">
        <v>1516.89</v>
      </c>
      <c r="C629" s="199">
        <v>-40.950000000000003</v>
      </c>
      <c r="D629" s="198">
        <v>127</v>
      </c>
    </row>
    <row r="630" spans="1:4">
      <c r="A630" s="198">
        <v>12580</v>
      </c>
      <c r="B630" s="199">
        <v>1517.46</v>
      </c>
      <c r="C630" s="199">
        <v>-40.54</v>
      </c>
      <c r="D630" s="198">
        <v>127</v>
      </c>
    </row>
    <row r="631" spans="1:4">
      <c r="A631" s="198">
        <v>12600</v>
      </c>
      <c r="B631" s="199">
        <v>1517.94</v>
      </c>
      <c r="C631" s="199">
        <v>-41.43</v>
      </c>
      <c r="D631" s="198">
        <v>128</v>
      </c>
    </row>
    <row r="632" spans="1:4">
      <c r="A632" s="198">
        <v>12620</v>
      </c>
      <c r="B632" s="199">
        <v>1518.39</v>
      </c>
      <c r="C632" s="199">
        <v>-42.71</v>
      </c>
      <c r="D632" s="198">
        <v>129</v>
      </c>
    </row>
    <row r="633" spans="1:4">
      <c r="A633" s="198">
        <v>12640</v>
      </c>
      <c r="B633" s="199">
        <v>1518.9</v>
      </c>
      <c r="C633" s="199">
        <v>-40.590000000000003</v>
      </c>
      <c r="D633" s="198">
        <v>129</v>
      </c>
    </row>
    <row r="634" spans="1:4">
      <c r="A634" s="198">
        <v>12660</v>
      </c>
      <c r="B634" s="199">
        <v>1519.5</v>
      </c>
      <c r="C634" s="199">
        <v>-41.82</v>
      </c>
      <c r="D634" s="198">
        <v>130</v>
      </c>
    </row>
    <row r="635" spans="1:4">
      <c r="A635" s="198">
        <v>12680</v>
      </c>
      <c r="B635" s="199">
        <v>1520.04</v>
      </c>
      <c r="C635" s="199">
        <v>-40.92</v>
      </c>
      <c r="D635" s="198">
        <v>131</v>
      </c>
    </row>
    <row r="636" spans="1:4">
      <c r="A636" s="198">
        <v>12700</v>
      </c>
      <c r="B636" s="199">
        <v>1520.59</v>
      </c>
      <c r="C636" s="199">
        <v>-42.27</v>
      </c>
      <c r="D636" s="198">
        <v>131</v>
      </c>
    </row>
    <row r="637" spans="1:4">
      <c r="A637" s="198">
        <v>12720</v>
      </c>
      <c r="B637" s="199">
        <v>1521.21</v>
      </c>
      <c r="C637" s="199">
        <v>-41.82</v>
      </c>
      <c r="D637" s="198">
        <v>132</v>
      </c>
    </row>
    <row r="638" spans="1:4">
      <c r="A638" s="198">
        <v>12740</v>
      </c>
      <c r="B638" s="199">
        <v>1521.82</v>
      </c>
      <c r="C638" s="199">
        <v>-41.95</v>
      </c>
      <c r="D638" s="198">
        <v>132</v>
      </c>
    </row>
    <row r="639" spans="1:4">
      <c r="A639" s="198">
        <v>12760</v>
      </c>
      <c r="B639" s="199">
        <v>1522.36</v>
      </c>
      <c r="C639" s="199">
        <v>-41.06</v>
      </c>
      <c r="D639" s="198">
        <v>133</v>
      </c>
    </row>
    <row r="640" spans="1:4">
      <c r="A640" s="198">
        <v>12780</v>
      </c>
      <c r="B640" s="199">
        <v>1522.91</v>
      </c>
      <c r="C640" s="199">
        <v>-39.86</v>
      </c>
      <c r="D640" s="198">
        <v>134</v>
      </c>
    </row>
    <row r="641" spans="1:4">
      <c r="A641" s="198">
        <v>12800</v>
      </c>
      <c r="B641" s="199">
        <v>1523.44</v>
      </c>
      <c r="C641" s="199">
        <v>-40.17</v>
      </c>
      <c r="D641" s="198">
        <v>134</v>
      </c>
    </row>
    <row r="642" spans="1:4">
      <c r="A642" s="198">
        <v>12820</v>
      </c>
      <c r="B642" s="199">
        <v>1524.02</v>
      </c>
      <c r="C642" s="199">
        <v>-40.36</v>
      </c>
      <c r="D642" s="198">
        <v>135</v>
      </c>
    </row>
    <row r="643" spans="1:4">
      <c r="A643" s="198">
        <v>12840</v>
      </c>
      <c r="B643" s="199">
        <v>1524.7</v>
      </c>
      <c r="C643" s="199">
        <v>-39.880000000000003</v>
      </c>
      <c r="D643" s="198">
        <v>136</v>
      </c>
    </row>
    <row r="644" spans="1:4">
      <c r="A644" s="198">
        <v>12860</v>
      </c>
      <c r="B644" s="199">
        <v>1525.3</v>
      </c>
      <c r="C644" s="199">
        <v>-38.979999999999997</v>
      </c>
      <c r="D644" s="198">
        <v>136</v>
      </c>
    </row>
    <row r="645" spans="1:4">
      <c r="A645" s="198">
        <v>12880</v>
      </c>
      <c r="B645" s="199">
        <v>1525.94</v>
      </c>
      <c r="C645" s="199">
        <v>-39.81</v>
      </c>
      <c r="D645" s="198">
        <v>137</v>
      </c>
    </row>
    <row r="646" spans="1:4">
      <c r="A646" s="198">
        <v>12900</v>
      </c>
      <c r="B646" s="199">
        <v>1526.67</v>
      </c>
      <c r="C646" s="199">
        <v>-40.11</v>
      </c>
      <c r="D646" s="198">
        <v>138</v>
      </c>
    </row>
    <row r="647" spans="1:4">
      <c r="A647" s="198">
        <v>12920</v>
      </c>
      <c r="B647" s="199">
        <v>1527.42</v>
      </c>
      <c r="C647" s="199">
        <v>-39.42</v>
      </c>
      <c r="D647" s="198">
        <v>138</v>
      </c>
    </row>
    <row r="648" spans="1:4">
      <c r="A648" s="198">
        <v>12940</v>
      </c>
      <c r="B648" s="199">
        <v>1528.24</v>
      </c>
      <c r="C648" s="199">
        <v>-37.79</v>
      </c>
      <c r="D648" s="198">
        <v>139</v>
      </c>
    </row>
    <row r="649" spans="1:4">
      <c r="A649" s="198">
        <v>12960</v>
      </c>
      <c r="B649" s="199">
        <v>1528.98</v>
      </c>
      <c r="C649" s="199">
        <v>-38.25</v>
      </c>
      <c r="D649" s="198">
        <v>139</v>
      </c>
    </row>
    <row r="650" spans="1:4">
      <c r="A650" s="198">
        <v>12980</v>
      </c>
      <c r="B650" s="199">
        <v>1529.76</v>
      </c>
      <c r="C650" s="199">
        <v>-39.11</v>
      </c>
      <c r="D650" s="198">
        <v>140</v>
      </c>
    </row>
    <row r="651" spans="1:4">
      <c r="A651" s="198">
        <v>13000</v>
      </c>
      <c r="B651" s="199">
        <v>1530.73</v>
      </c>
      <c r="C651" s="199">
        <v>-38.96</v>
      </c>
      <c r="D651" s="198">
        <v>140</v>
      </c>
    </row>
    <row r="652" spans="1:4">
      <c r="A652" s="198">
        <v>13020</v>
      </c>
      <c r="B652" s="199">
        <v>1531.5</v>
      </c>
      <c r="C652" s="199">
        <v>-39.869999999999997</v>
      </c>
      <c r="D652" s="198">
        <v>141</v>
      </c>
    </row>
    <row r="653" spans="1:4">
      <c r="A653" s="198">
        <v>13040</v>
      </c>
      <c r="B653" s="199">
        <v>1532.26</v>
      </c>
      <c r="C653" s="199">
        <v>-39.549999999999997</v>
      </c>
      <c r="D653" s="198">
        <v>141</v>
      </c>
    </row>
    <row r="654" spans="1:4">
      <c r="A654" s="198">
        <v>13060</v>
      </c>
      <c r="B654" s="199">
        <v>1533.12</v>
      </c>
      <c r="C654" s="199">
        <v>-39.49</v>
      </c>
      <c r="D654" s="198">
        <v>142</v>
      </c>
    </row>
    <row r="655" spans="1:4">
      <c r="A655" s="198">
        <v>13080</v>
      </c>
      <c r="B655" s="199">
        <v>1533.86</v>
      </c>
      <c r="C655" s="199">
        <v>-40.520000000000003</v>
      </c>
      <c r="D655" s="198">
        <v>142</v>
      </c>
    </row>
    <row r="656" spans="1:4">
      <c r="A656" s="198">
        <v>13100</v>
      </c>
      <c r="B656" s="199">
        <v>1534.55</v>
      </c>
      <c r="C656" s="199">
        <v>-39.770000000000003</v>
      </c>
      <c r="D656" s="198">
        <v>143</v>
      </c>
    </row>
    <row r="657" spans="1:4">
      <c r="A657" s="198">
        <v>13120</v>
      </c>
      <c r="B657" s="199">
        <v>1535.21</v>
      </c>
      <c r="C657" s="199">
        <v>-40.57</v>
      </c>
      <c r="D657" s="198">
        <v>143</v>
      </c>
    </row>
    <row r="658" spans="1:4">
      <c r="A658" s="198">
        <v>13140</v>
      </c>
      <c r="B658" s="199">
        <v>1535.89</v>
      </c>
      <c r="C658" s="199">
        <v>-40.17</v>
      </c>
      <c r="D658" s="198">
        <v>144</v>
      </c>
    </row>
    <row r="659" spans="1:4">
      <c r="A659" s="198">
        <v>13160</v>
      </c>
      <c r="B659" s="199">
        <v>1536.56</v>
      </c>
      <c r="C659" s="199">
        <v>-41.51</v>
      </c>
      <c r="D659" s="198">
        <v>145</v>
      </c>
    </row>
    <row r="660" spans="1:4">
      <c r="A660" s="198">
        <v>13180</v>
      </c>
      <c r="B660" s="199">
        <v>1537.23</v>
      </c>
      <c r="C660" s="199">
        <v>-40.08</v>
      </c>
      <c r="D660" s="198">
        <v>145</v>
      </c>
    </row>
    <row r="661" spans="1:4">
      <c r="A661" s="198">
        <v>13200</v>
      </c>
      <c r="B661" s="199">
        <v>1537.94</v>
      </c>
      <c r="C661" s="199">
        <v>-40.53</v>
      </c>
      <c r="D661" s="198">
        <v>146</v>
      </c>
    </row>
    <row r="662" spans="1:4">
      <c r="A662" s="198">
        <v>13220</v>
      </c>
      <c r="B662" s="199">
        <v>1538.64</v>
      </c>
      <c r="C662" s="199">
        <v>-40.1</v>
      </c>
      <c r="D662" s="198">
        <v>146</v>
      </c>
    </row>
    <row r="663" spans="1:4">
      <c r="A663" s="198">
        <v>13240</v>
      </c>
      <c r="B663" s="199">
        <v>1539.37</v>
      </c>
      <c r="C663" s="199">
        <v>-40.58</v>
      </c>
      <c r="D663" s="198">
        <v>147</v>
      </c>
    </row>
    <row r="664" spans="1:4">
      <c r="A664" s="198">
        <v>13260</v>
      </c>
      <c r="B664" s="199">
        <v>1540</v>
      </c>
      <c r="C664" s="199">
        <v>-39.450000000000003</v>
      </c>
      <c r="D664" s="198">
        <v>147</v>
      </c>
    </row>
    <row r="665" spans="1:4">
      <c r="A665" s="198">
        <v>13280</v>
      </c>
      <c r="B665" s="199">
        <v>1540.8</v>
      </c>
      <c r="C665" s="199">
        <v>-39.299999999999997</v>
      </c>
      <c r="D665" s="198">
        <v>148</v>
      </c>
    </row>
    <row r="666" spans="1:4">
      <c r="A666" s="198">
        <v>13300</v>
      </c>
      <c r="B666" s="199">
        <v>1541.65</v>
      </c>
      <c r="C666" s="199">
        <v>-38.97</v>
      </c>
      <c r="D666" s="198">
        <v>148</v>
      </c>
    </row>
    <row r="667" spans="1:4">
      <c r="A667" s="198">
        <v>13320</v>
      </c>
      <c r="B667" s="199">
        <v>1542.48</v>
      </c>
      <c r="C667" s="199">
        <v>-39.03</v>
      </c>
      <c r="D667" s="198">
        <v>149</v>
      </c>
    </row>
    <row r="668" spans="1:4">
      <c r="A668" s="198">
        <v>13340</v>
      </c>
      <c r="B668" s="199">
        <v>1543.37</v>
      </c>
      <c r="C668" s="199">
        <v>-39.35</v>
      </c>
      <c r="D668" s="198">
        <v>149</v>
      </c>
    </row>
    <row r="669" spans="1:4">
      <c r="A669" s="198">
        <v>13360</v>
      </c>
      <c r="B669" s="199">
        <v>1544.2</v>
      </c>
      <c r="C669" s="199">
        <v>-39.07</v>
      </c>
      <c r="D669" s="198">
        <v>150</v>
      </c>
    </row>
    <row r="670" spans="1:4">
      <c r="A670" s="198">
        <v>13380</v>
      </c>
      <c r="B670" s="199">
        <v>1545.02</v>
      </c>
      <c r="C670" s="199">
        <v>-38.56</v>
      </c>
      <c r="D670" s="198">
        <v>150</v>
      </c>
    </row>
    <row r="671" spans="1:4">
      <c r="A671" s="198">
        <v>13400</v>
      </c>
      <c r="B671" s="199">
        <v>1545.94</v>
      </c>
      <c r="C671" s="199">
        <v>-38.36</v>
      </c>
      <c r="D671" s="198">
        <v>151</v>
      </c>
    </row>
    <row r="672" spans="1:4">
      <c r="A672" s="198">
        <v>13420</v>
      </c>
      <c r="B672" s="199">
        <v>1546.78</v>
      </c>
      <c r="C672" s="199">
        <v>-38.76</v>
      </c>
      <c r="D672" s="198">
        <v>151</v>
      </c>
    </row>
    <row r="673" spans="1:4">
      <c r="A673" s="198">
        <v>13440</v>
      </c>
      <c r="B673" s="199">
        <v>1547.75</v>
      </c>
      <c r="C673" s="199">
        <v>-38.14</v>
      </c>
      <c r="D673" s="198">
        <v>152</v>
      </c>
    </row>
    <row r="674" spans="1:4">
      <c r="A674" s="198">
        <v>13460</v>
      </c>
      <c r="B674" s="199">
        <v>1548.55</v>
      </c>
      <c r="C674" s="199">
        <v>-38.56</v>
      </c>
      <c r="D674" s="198">
        <v>152</v>
      </c>
    </row>
    <row r="675" spans="1:4">
      <c r="A675" s="198">
        <v>13480</v>
      </c>
      <c r="B675" s="199">
        <v>1549.46</v>
      </c>
      <c r="C675" s="199">
        <v>-38.79</v>
      </c>
      <c r="D675" s="198">
        <v>153</v>
      </c>
    </row>
    <row r="676" spans="1:4">
      <c r="A676" s="198">
        <v>13500</v>
      </c>
      <c r="B676" s="199">
        <v>1550.33</v>
      </c>
      <c r="C676" s="199">
        <v>-38.33</v>
      </c>
      <c r="D676" s="198">
        <v>153</v>
      </c>
    </row>
    <row r="677" spans="1:4">
      <c r="A677" s="198">
        <v>13520</v>
      </c>
      <c r="B677" s="199">
        <v>1551.27</v>
      </c>
      <c r="C677" s="199">
        <v>-37.74</v>
      </c>
      <c r="D677" s="198">
        <v>154</v>
      </c>
    </row>
    <row r="678" spans="1:4">
      <c r="A678" s="198">
        <v>13540</v>
      </c>
      <c r="B678" s="199">
        <v>1552.17</v>
      </c>
      <c r="C678" s="199">
        <v>-38.08</v>
      </c>
      <c r="D678" s="198">
        <v>155</v>
      </c>
    </row>
    <row r="679" spans="1:4">
      <c r="A679" s="198">
        <v>13560</v>
      </c>
      <c r="B679" s="199">
        <v>1553.16</v>
      </c>
      <c r="C679" s="199">
        <v>-38.29</v>
      </c>
      <c r="D679" s="198">
        <v>155</v>
      </c>
    </row>
    <row r="680" spans="1:4">
      <c r="A680" s="198">
        <v>13580</v>
      </c>
      <c r="B680" s="199">
        <v>1553.95</v>
      </c>
      <c r="C680" s="199">
        <v>-38.99</v>
      </c>
      <c r="D680" s="198">
        <v>156</v>
      </c>
    </row>
    <row r="681" spans="1:4">
      <c r="A681" s="198">
        <v>13600</v>
      </c>
      <c r="B681" s="199">
        <v>1554.75</v>
      </c>
      <c r="C681" s="199">
        <v>-39.36</v>
      </c>
      <c r="D681" s="198">
        <v>156</v>
      </c>
    </row>
    <row r="682" spans="1:4">
      <c r="A682" s="198">
        <v>13620</v>
      </c>
      <c r="B682" s="199">
        <v>1555.5</v>
      </c>
      <c r="C682" s="199">
        <v>-39.64</v>
      </c>
      <c r="D682" s="198">
        <v>157</v>
      </c>
    </row>
    <row r="683" spans="1:4">
      <c r="A683" s="198">
        <v>13640</v>
      </c>
      <c r="B683" s="199">
        <v>1556.26</v>
      </c>
      <c r="C683" s="199">
        <v>-40.049999999999997</v>
      </c>
      <c r="D683" s="198">
        <v>157</v>
      </c>
    </row>
    <row r="684" spans="1:4">
      <c r="A684" s="198">
        <v>13660</v>
      </c>
      <c r="B684" s="199">
        <v>1557.08</v>
      </c>
      <c r="C684" s="199">
        <v>-39.21</v>
      </c>
      <c r="D684" s="198">
        <v>158</v>
      </c>
    </row>
    <row r="685" spans="1:4">
      <c r="A685" s="198">
        <v>13680</v>
      </c>
      <c r="B685" s="199">
        <v>1557.89</v>
      </c>
      <c r="C685" s="199">
        <v>-39.090000000000003</v>
      </c>
      <c r="D685" s="198">
        <v>158</v>
      </c>
    </row>
    <row r="686" spans="1:4">
      <c r="A686" s="198">
        <v>13700</v>
      </c>
      <c r="B686" s="199">
        <v>1558.84</v>
      </c>
      <c r="C686" s="199">
        <v>-38.67</v>
      </c>
      <c r="D686" s="198">
        <v>159</v>
      </c>
    </row>
    <row r="687" spans="1:4">
      <c r="A687" s="198">
        <v>13720</v>
      </c>
      <c r="B687" s="199">
        <v>1559.72</v>
      </c>
      <c r="C687" s="199">
        <v>-38.93</v>
      </c>
      <c r="D687" s="198">
        <v>159</v>
      </c>
    </row>
    <row r="688" spans="1:4">
      <c r="A688" s="198">
        <v>13740</v>
      </c>
      <c r="B688" s="199">
        <v>1560.62</v>
      </c>
      <c r="C688" s="199">
        <v>-37.659999999999997</v>
      </c>
      <c r="D688" s="198">
        <v>160</v>
      </c>
    </row>
    <row r="689" spans="1:4">
      <c r="A689" s="198">
        <v>13760</v>
      </c>
      <c r="B689" s="199">
        <v>1561.51</v>
      </c>
      <c r="C689" s="199">
        <v>-38.450000000000003</v>
      </c>
      <c r="D689" s="198">
        <v>160</v>
      </c>
    </row>
    <row r="690" spans="1:4">
      <c r="A690" s="198">
        <v>13780</v>
      </c>
      <c r="B690" s="199">
        <v>1562.43</v>
      </c>
      <c r="C690" s="199">
        <v>-39.42</v>
      </c>
      <c r="D690" s="198">
        <v>161</v>
      </c>
    </row>
    <row r="691" spans="1:4">
      <c r="A691" s="198">
        <v>13800</v>
      </c>
      <c r="B691" s="199">
        <v>1563.36</v>
      </c>
      <c r="C691" s="199">
        <v>-38.81</v>
      </c>
      <c r="D691" s="198">
        <v>161</v>
      </c>
    </row>
    <row r="692" spans="1:4">
      <c r="A692" s="198">
        <v>13820</v>
      </c>
      <c r="B692" s="199">
        <v>1564.34</v>
      </c>
      <c r="C692" s="199">
        <v>-37.86</v>
      </c>
      <c r="D692" s="198">
        <v>162</v>
      </c>
    </row>
    <row r="693" spans="1:4">
      <c r="A693" s="198">
        <v>13840</v>
      </c>
      <c r="B693" s="199">
        <v>1565.2</v>
      </c>
      <c r="C693" s="199">
        <v>-39.049999999999997</v>
      </c>
      <c r="D693" s="198">
        <v>162</v>
      </c>
    </row>
    <row r="694" spans="1:4">
      <c r="A694" s="198">
        <v>13860</v>
      </c>
      <c r="B694" s="199">
        <v>1566.16</v>
      </c>
      <c r="C694" s="199">
        <v>-37.96</v>
      </c>
      <c r="D694" s="198">
        <v>163</v>
      </c>
    </row>
    <row r="695" spans="1:4">
      <c r="A695" s="198">
        <v>13880</v>
      </c>
      <c r="B695" s="199">
        <v>1567.16</v>
      </c>
      <c r="C695" s="199">
        <v>-38</v>
      </c>
      <c r="D695" s="198">
        <v>163</v>
      </c>
    </row>
    <row r="696" spans="1:4">
      <c r="A696" s="198">
        <v>13900</v>
      </c>
      <c r="B696" s="199">
        <v>1568.06</v>
      </c>
      <c r="C696" s="199">
        <v>-38.43</v>
      </c>
      <c r="D696" s="198">
        <v>164</v>
      </c>
    </row>
    <row r="697" spans="1:4">
      <c r="A697" s="198">
        <v>13920</v>
      </c>
      <c r="B697" s="199">
        <v>1568.98</v>
      </c>
      <c r="C697" s="199">
        <v>-38.21</v>
      </c>
      <c r="D697" s="198">
        <v>165</v>
      </c>
    </row>
    <row r="698" spans="1:4">
      <c r="A698" s="198">
        <v>13940</v>
      </c>
      <c r="B698" s="199">
        <v>1569.95</v>
      </c>
      <c r="C698" s="199">
        <v>-38.61</v>
      </c>
      <c r="D698" s="198">
        <v>165</v>
      </c>
    </row>
    <row r="699" spans="1:4">
      <c r="A699" s="198">
        <v>13960</v>
      </c>
      <c r="B699" s="199">
        <v>1570.75</v>
      </c>
      <c r="C699" s="199">
        <v>-38.03</v>
      </c>
      <c r="D699" s="198">
        <v>166</v>
      </c>
    </row>
    <row r="700" spans="1:4">
      <c r="A700" s="198">
        <v>13980</v>
      </c>
      <c r="B700" s="199">
        <v>1571.51</v>
      </c>
      <c r="C700" s="199">
        <v>-39.99</v>
      </c>
      <c r="D700" s="198">
        <v>166</v>
      </c>
    </row>
    <row r="701" spans="1:4">
      <c r="A701" s="198">
        <v>14000</v>
      </c>
      <c r="B701" s="199">
        <v>1572.26</v>
      </c>
      <c r="C701" s="199">
        <v>-39.03</v>
      </c>
      <c r="D701" s="198">
        <v>167</v>
      </c>
    </row>
    <row r="702" spans="1:4">
      <c r="A702" s="198">
        <v>14020</v>
      </c>
      <c r="B702" s="199">
        <v>1572.97</v>
      </c>
      <c r="C702" s="199">
        <v>-39.729999999999997</v>
      </c>
      <c r="D702" s="198">
        <v>167</v>
      </c>
    </row>
    <row r="703" spans="1:4">
      <c r="A703" s="198">
        <v>14040</v>
      </c>
      <c r="B703" s="199">
        <v>1573.59</v>
      </c>
      <c r="C703" s="199">
        <v>-40.21</v>
      </c>
      <c r="D703" s="198">
        <v>168</v>
      </c>
    </row>
    <row r="704" spans="1:4">
      <c r="A704" s="198">
        <v>14060</v>
      </c>
      <c r="B704" s="199">
        <v>1574.28</v>
      </c>
      <c r="C704" s="199">
        <v>-39.9</v>
      </c>
      <c r="D704" s="198">
        <v>168</v>
      </c>
    </row>
    <row r="705" spans="1:4">
      <c r="A705" s="198">
        <v>14080</v>
      </c>
      <c r="B705" s="199">
        <v>1575.03</v>
      </c>
      <c r="C705" s="199">
        <v>-40.94</v>
      </c>
      <c r="D705" s="198">
        <v>169</v>
      </c>
    </row>
    <row r="706" spans="1:4">
      <c r="A706" s="198">
        <v>14100</v>
      </c>
      <c r="B706" s="199">
        <v>1575.9</v>
      </c>
      <c r="C706" s="199">
        <v>-38.049999999999997</v>
      </c>
      <c r="D706" s="198">
        <v>169</v>
      </c>
    </row>
    <row r="707" spans="1:4">
      <c r="A707" s="198">
        <v>14120</v>
      </c>
      <c r="B707" s="199">
        <v>1576.77</v>
      </c>
      <c r="C707" s="199">
        <v>-38.340000000000003</v>
      </c>
      <c r="D707" s="198">
        <v>170</v>
      </c>
    </row>
    <row r="708" spans="1:4">
      <c r="A708" s="198">
        <v>14140</v>
      </c>
      <c r="B708" s="199">
        <v>1577.59</v>
      </c>
      <c r="C708" s="199">
        <v>-38.01</v>
      </c>
      <c r="D708" s="198">
        <v>170</v>
      </c>
    </row>
    <row r="709" spans="1:4">
      <c r="A709" s="198">
        <v>14160</v>
      </c>
      <c r="B709" s="199">
        <v>1578.54</v>
      </c>
      <c r="C709" s="199">
        <v>-38.68</v>
      </c>
      <c r="D709" s="198">
        <v>171</v>
      </c>
    </row>
    <row r="710" spans="1:4">
      <c r="A710" s="198">
        <v>14180</v>
      </c>
      <c r="B710" s="199">
        <v>1579.3</v>
      </c>
      <c r="C710" s="199">
        <v>-38.04</v>
      </c>
      <c r="D710" s="198">
        <v>171</v>
      </c>
    </row>
    <row r="711" spans="1:4">
      <c r="A711" s="198">
        <v>14200</v>
      </c>
      <c r="B711" s="199">
        <v>1580.19</v>
      </c>
      <c r="C711" s="199">
        <v>-37.590000000000003</v>
      </c>
      <c r="D711" s="198">
        <v>172</v>
      </c>
    </row>
    <row r="712" spans="1:4">
      <c r="A712" s="198">
        <v>14220</v>
      </c>
      <c r="B712" s="199">
        <v>1581.18</v>
      </c>
      <c r="C712" s="199">
        <v>-37.46</v>
      </c>
      <c r="D712" s="198">
        <v>173</v>
      </c>
    </row>
    <row r="713" spans="1:4">
      <c r="A713" s="198">
        <v>14240</v>
      </c>
      <c r="B713" s="199">
        <v>1582.16</v>
      </c>
      <c r="C713" s="199">
        <v>-38.42</v>
      </c>
      <c r="D713" s="198">
        <v>173</v>
      </c>
    </row>
    <row r="714" spans="1:4">
      <c r="A714" s="198">
        <v>14260</v>
      </c>
      <c r="B714" s="199">
        <v>1583.16</v>
      </c>
      <c r="C714" s="199">
        <v>-37.76</v>
      </c>
      <c r="D714" s="198">
        <v>174</v>
      </c>
    </row>
    <row r="715" spans="1:4">
      <c r="A715" s="198">
        <v>14280</v>
      </c>
      <c r="B715" s="199">
        <v>1584.06</v>
      </c>
      <c r="C715" s="199">
        <v>-37.19</v>
      </c>
      <c r="D715" s="198">
        <v>174</v>
      </c>
    </row>
    <row r="716" spans="1:4">
      <c r="A716" s="198">
        <v>14300</v>
      </c>
      <c r="B716" s="199">
        <v>1585.16</v>
      </c>
      <c r="C716" s="199">
        <v>-37.130000000000003</v>
      </c>
      <c r="D716" s="198">
        <v>175</v>
      </c>
    </row>
    <row r="717" spans="1:4">
      <c r="A717" s="198">
        <v>14320</v>
      </c>
      <c r="B717" s="199">
        <v>1586.22</v>
      </c>
      <c r="C717" s="199">
        <v>-37.049999999999997</v>
      </c>
      <c r="D717" s="198">
        <v>175</v>
      </c>
    </row>
    <row r="718" spans="1:4">
      <c r="A718" s="198">
        <v>14340</v>
      </c>
      <c r="B718" s="199">
        <v>1587.24</v>
      </c>
      <c r="C718" s="199">
        <v>-37.54</v>
      </c>
      <c r="D718" s="198">
        <v>176</v>
      </c>
    </row>
    <row r="719" spans="1:4">
      <c r="A719" s="198">
        <v>14360</v>
      </c>
      <c r="B719" s="199">
        <v>1588.24</v>
      </c>
      <c r="C719" s="199">
        <v>-36.81</v>
      </c>
      <c r="D719" s="198">
        <v>176</v>
      </c>
    </row>
    <row r="720" spans="1:4">
      <c r="A720" s="198">
        <v>14380</v>
      </c>
      <c r="B720" s="199">
        <v>1589.2</v>
      </c>
      <c r="C720" s="199">
        <v>-37.49</v>
      </c>
      <c r="D720" s="198">
        <v>177</v>
      </c>
    </row>
    <row r="721" spans="1:4">
      <c r="A721" s="198">
        <v>14400</v>
      </c>
      <c r="B721" s="199">
        <v>1590.16</v>
      </c>
      <c r="C721" s="199">
        <v>-36.07</v>
      </c>
      <c r="D721" s="198">
        <v>178</v>
      </c>
    </row>
    <row r="722" spans="1:4">
      <c r="A722" s="198">
        <v>14420</v>
      </c>
      <c r="B722" s="199">
        <v>1591.12</v>
      </c>
      <c r="C722" s="199">
        <v>-37.17</v>
      </c>
      <c r="D722" s="198">
        <v>178</v>
      </c>
    </row>
    <row r="723" spans="1:4">
      <c r="A723" s="198">
        <v>14440</v>
      </c>
      <c r="B723" s="199">
        <v>1592.08</v>
      </c>
      <c r="C723" s="199">
        <v>-37.29</v>
      </c>
      <c r="D723" s="198">
        <v>179</v>
      </c>
    </row>
    <row r="724" spans="1:4">
      <c r="A724" s="198">
        <v>14460</v>
      </c>
      <c r="B724" s="199">
        <v>1593.14</v>
      </c>
      <c r="C724" s="199">
        <v>-37.04</v>
      </c>
      <c r="D724" s="198">
        <v>179</v>
      </c>
    </row>
    <row r="725" spans="1:4">
      <c r="A725" s="198">
        <v>14480</v>
      </c>
      <c r="B725" s="199">
        <v>1594.21</v>
      </c>
      <c r="C725" s="199">
        <v>-36.86</v>
      </c>
      <c r="D725" s="198">
        <v>180</v>
      </c>
    </row>
    <row r="726" spans="1:4">
      <c r="A726" s="198">
        <v>14500</v>
      </c>
      <c r="B726" s="199">
        <v>1595.05</v>
      </c>
      <c r="C726" s="199">
        <v>-36.26</v>
      </c>
      <c r="D726" s="198">
        <v>180</v>
      </c>
    </row>
    <row r="727" spans="1:4">
      <c r="A727" s="198">
        <v>14520</v>
      </c>
      <c r="B727" s="199">
        <v>1596.12</v>
      </c>
      <c r="C727" s="199">
        <v>-36.11</v>
      </c>
      <c r="D727" s="198">
        <v>181</v>
      </c>
    </row>
    <row r="728" spans="1:4">
      <c r="A728" s="198">
        <v>14540</v>
      </c>
      <c r="B728" s="199">
        <v>1597.21</v>
      </c>
      <c r="C728" s="199">
        <v>-36.14</v>
      </c>
      <c r="D728" s="198">
        <v>181</v>
      </c>
    </row>
    <row r="729" spans="1:4">
      <c r="A729" s="198">
        <v>14560</v>
      </c>
      <c r="B729" s="199">
        <v>1598.32</v>
      </c>
      <c r="C729" s="199">
        <v>-36.14</v>
      </c>
      <c r="D729" s="198">
        <v>182</v>
      </c>
    </row>
    <row r="730" spans="1:4">
      <c r="A730" s="198">
        <v>14580</v>
      </c>
      <c r="B730" s="199">
        <v>1599.47</v>
      </c>
      <c r="C730" s="199">
        <v>-36.979999999999997</v>
      </c>
      <c r="D730" s="198">
        <v>182</v>
      </c>
    </row>
    <row r="731" spans="1:4">
      <c r="A731" s="198">
        <v>14600</v>
      </c>
      <c r="B731" s="199">
        <v>1600.52</v>
      </c>
      <c r="C731" s="199">
        <v>-35.81</v>
      </c>
      <c r="D731" s="198">
        <v>183</v>
      </c>
    </row>
    <row r="732" spans="1:4">
      <c r="A732" s="198">
        <v>14620</v>
      </c>
      <c r="B732" s="199">
        <v>1601.4</v>
      </c>
      <c r="C732" s="199">
        <v>-36.74</v>
      </c>
      <c r="D732" s="198">
        <v>184</v>
      </c>
    </row>
    <row r="733" spans="1:4">
      <c r="A733" s="198">
        <v>14640</v>
      </c>
      <c r="B733" s="199">
        <v>1602.32</v>
      </c>
      <c r="C733" s="199">
        <v>-37.479999999999997</v>
      </c>
      <c r="D733" s="198">
        <v>184</v>
      </c>
    </row>
    <row r="734" spans="1:4">
      <c r="A734" s="198">
        <v>14660</v>
      </c>
      <c r="B734" s="199">
        <v>1603.31</v>
      </c>
      <c r="C734" s="199">
        <v>-37.520000000000003</v>
      </c>
      <c r="D734" s="198">
        <v>185</v>
      </c>
    </row>
    <row r="735" spans="1:4">
      <c r="A735" s="198">
        <v>14680</v>
      </c>
      <c r="B735" s="199">
        <v>1604.17</v>
      </c>
      <c r="C735" s="199">
        <v>-37.97</v>
      </c>
      <c r="D735" s="198">
        <v>185</v>
      </c>
    </row>
    <row r="736" spans="1:4">
      <c r="A736" s="198">
        <v>14700</v>
      </c>
      <c r="B736" s="199">
        <v>1604.89</v>
      </c>
      <c r="C736" s="199">
        <v>-40.64</v>
      </c>
      <c r="D736" s="198">
        <v>186</v>
      </c>
    </row>
    <row r="737" spans="1:4">
      <c r="A737" s="198">
        <v>14720</v>
      </c>
      <c r="B737" s="199">
        <v>1605.38</v>
      </c>
      <c r="C737" s="199">
        <v>-41.96</v>
      </c>
      <c r="D737" s="198">
        <v>187</v>
      </c>
    </row>
    <row r="738" spans="1:4">
      <c r="A738" s="198">
        <v>14740</v>
      </c>
      <c r="B738" s="199">
        <v>1605.96</v>
      </c>
      <c r="C738" s="199">
        <v>-42.47</v>
      </c>
      <c r="D738" s="198">
        <v>189</v>
      </c>
    </row>
    <row r="739" spans="1:4">
      <c r="A739" s="198">
        <v>14760</v>
      </c>
      <c r="B739" s="199">
        <v>1606.49</v>
      </c>
      <c r="C739" s="199">
        <v>-40.81</v>
      </c>
      <c r="D739" s="198">
        <v>189</v>
      </c>
    </row>
    <row r="740" spans="1:4">
      <c r="A740" s="198">
        <v>14780</v>
      </c>
      <c r="B740" s="199">
        <v>1607.08</v>
      </c>
      <c r="C740" s="199">
        <v>-41.03</v>
      </c>
      <c r="D740" s="198">
        <v>191</v>
      </c>
    </row>
    <row r="741" spans="1:4">
      <c r="A741" s="198">
        <v>14800</v>
      </c>
      <c r="B741" s="199">
        <v>1607.68</v>
      </c>
      <c r="C741" s="199">
        <v>-39.92</v>
      </c>
      <c r="D741" s="198">
        <v>191</v>
      </c>
    </row>
    <row r="742" spans="1:4">
      <c r="A742" s="198">
        <v>14820</v>
      </c>
      <c r="B742" s="199">
        <v>1608.28</v>
      </c>
      <c r="C742" s="199">
        <v>-40.68</v>
      </c>
      <c r="D742" s="198">
        <v>191</v>
      </c>
    </row>
    <row r="743" spans="1:4">
      <c r="A743" s="198">
        <v>14840</v>
      </c>
      <c r="B743" s="199">
        <v>1608.8</v>
      </c>
      <c r="C743" s="199">
        <v>-42.44</v>
      </c>
      <c r="D743" s="198">
        <v>192</v>
      </c>
    </row>
    <row r="744" spans="1:4">
      <c r="A744" s="198">
        <v>14860</v>
      </c>
      <c r="B744" s="199">
        <v>1609.36</v>
      </c>
      <c r="C744" s="199">
        <v>-40.78</v>
      </c>
      <c r="D744" s="198">
        <v>193</v>
      </c>
    </row>
    <row r="745" spans="1:4">
      <c r="A745" s="198">
        <v>14880</v>
      </c>
      <c r="B745" s="199">
        <v>1609.88</v>
      </c>
      <c r="C745" s="199">
        <v>-41.18</v>
      </c>
      <c r="D745" s="198">
        <v>194</v>
      </c>
    </row>
    <row r="746" spans="1:4">
      <c r="A746" s="198">
        <v>14900</v>
      </c>
      <c r="B746" s="199">
        <v>1610.39</v>
      </c>
      <c r="C746" s="199">
        <v>-40.14</v>
      </c>
      <c r="D746" s="198">
        <v>194</v>
      </c>
    </row>
    <row r="747" spans="1:4">
      <c r="A747" s="198">
        <v>14920</v>
      </c>
      <c r="B747" s="199">
        <v>1610.9</v>
      </c>
      <c r="C747" s="199">
        <v>-41.47</v>
      </c>
      <c r="D747" s="198">
        <v>195</v>
      </c>
    </row>
    <row r="748" spans="1:4">
      <c r="A748" s="198">
        <v>14940</v>
      </c>
      <c r="B748" s="199">
        <v>1611.37</v>
      </c>
      <c r="C748" s="199">
        <v>-41.76</v>
      </c>
      <c r="D748" s="198">
        <v>195</v>
      </c>
    </row>
    <row r="749" spans="1:4">
      <c r="A749" s="198">
        <v>14960</v>
      </c>
      <c r="B749" s="199">
        <v>1611.83</v>
      </c>
      <c r="C749" s="199">
        <v>-41.65</v>
      </c>
      <c r="D749" s="198">
        <v>196</v>
      </c>
    </row>
    <row r="750" spans="1:4">
      <c r="A750" s="198">
        <v>14980</v>
      </c>
      <c r="B750" s="199">
        <v>1612.3</v>
      </c>
      <c r="C750" s="199">
        <v>-40.880000000000003</v>
      </c>
      <c r="D750" s="198">
        <v>196</v>
      </c>
    </row>
    <row r="751" spans="1:4">
      <c r="A751" s="198">
        <v>15000</v>
      </c>
      <c r="B751" s="199">
        <v>1612.83</v>
      </c>
      <c r="C751" s="199">
        <v>-42.61</v>
      </c>
      <c r="D751" s="198">
        <v>197</v>
      </c>
    </row>
    <row r="752" spans="1:4">
      <c r="A752" s="198">
        <v>15020</v>
      </c>
      <c r="B752" s="199">
        <v>1613.32</v>
      </c>
      <c r="C752" s="199">
        <v>-42.37</v>
      </c>
      <c r="D752" s="198">
        <v>198</v>
      </c>
    </row>
    <row r="753" spans="1:4">
      <c r="A753" s="198">
        <v>15040</v>
      </c>
      <c r="B753" s="199">
        <v>1613.72</v>
      </c>
      <c r="C753" s="199">
        <v>-41.54</v>
      </c>
      <c r="D753" s="198">
        <v>198</v>
      </c>
    </row>
    <row r="754" spans="1:4">
      <c r="A754" s="198">
        <v>15060</v>
      </c>
      <c r="B754" s="199">
        <v>1614.18</v>
      </c>
      <c r="C754" s="199">
        <v>-43.17</v>
      </c>
      <c r="D754" s="198">
        <v>198</v>
      </c>
    </row>
    <row r="755" spans="1:4">
      <c r="A755" s="198">
        <v>15080</v>
      </c>
      <c r="B755" s="199">
        <v>1614.66</v>
      </c>
      <c r="C755" s="199">
        <v>-39.979999999999997</v>
      </c>
      <c r="D755" s="198">
        <v>199</v>
      </c>
    </row>
    <row r="756" spans="1:4">
      <c r="A756" s="198">
        <v>15100</v>
      </c>
      <c r="B756" s="199">
        <v>1615.13</v>
      </c>
      <c r="C756" s="199">
        <v>-43.51</v>
      </c>
      <c r="D756" s="198">
        <v>200</v>
      </c>
    </row>
    <row r="757" spans="1:4">
      <c r="A757" s="198">
        <v>15120</v>
      </c>
      <c r="B757" s="199">
        <v>1615.55</v>
      </c>
      <c r="C757" s="199">
        <v>-42.76</v>
      </c>
      <c r="D757" s="198">
        <v>202</v>
      </c>
    </row>
    <row r="758" spans="1:4">
      <c r="A758" s="198">
        <v>15140</v>
      </c>
      <c r="B758" s="199">
        <v>1615.98</v>
      </c>
      <c r="C758" s="199">
        <v>-40.119999999999997</v>
      </c>
      <c r="D758" s="198">
        <v>204</v>
      </c>
    </row>
    <row r="759" spans="1:4">
      <c r="A759" s="198">
        <v>15160</v>
      </c>
      <c r="B759" s="199">
        <v>1616.39</v>
      </c>
      <c r="C759" s="199">
        <v>-42.26</v>
      </c>
      <c r="D759" s="198">
        <v>204</v>
      </c>
    </row>
    <row r="760" spans="1:4">
      <c r="A760" s="198">
        <v>15180</v>
      </c>
      <c r="B760" s="199">
        <v>1616.84</v>
      </c>
      <c r="C760" s="199">
        <v>-42.99</v>
      </c>
      <c r="D760" s="198">
        <v>205</v>
      </c>
    </row>
    <row r="761" spans="1:4">
      <c r="A761" s="198">
        <v>15200</v>
      </c>
      <c r="B761" s="199">
        <v>1617.32</v>
      </c>
      <c r="C761" s="199">
        <v>-42.08</v>
      </c>
      <c r="D761" s="198">
        <v>205</v>
      </c>
    </row>
    <row r="762" spans="1:4">
      <c r="A762" s="198">
        <v>15220</v>
      </c>
      <c r="B762" s="199">
        <v>1617.73</v>
      </c>
      <c r="C762" s="199">
        <v>-40.57</v>
      </c>
      <c r="D762" s="198">
        <v>206</v>
      </c>
    </row>
    <row r="763" spans="1:4">
      <c r="A763" s="198">
        <v>15240</v>
      </c>
      <c r="B763" s="199">
        <v>1618.18</v>
      </c>
      <c r="C763" s="199">
        <v>-43.57</v>
      </c>
      <c r="D763" s="198">
        <v>207</v>
      </c>
    </row>
    <row r="764" spans="1:4">
      <c r="A764" s="198">
        <v>15260</v>
      </c>
      <c r="B764" s="199">
        <v>1618.67</v>
      </c>
      <c r="C764" s="199">
        <v>-40.549999999999997</v>
      </c>
      <c r="D764" s="198">
        <v>208</v>
      </c>
    </row>
    <row r="765" spans="1:4">
      <c r="A765" s="198">
        <v>15280</v>
      </c>
      <c r="B765" s="199">
        <v>1619.12</v>
      </c>
      <c r="C765" s="199">
        <v>-44.91</v>
      </c>
      <c r="D765" s="198">
        <v>209</v>
      </c>
    </row>
    <row r="766" spans="1:4">
      <c r="A766" s="198">
        <v>15300</v>
      </c>
      <c r="B766" s="199">
        <v>1619.63</v>
      </c>
      <c r="C766" s="199">
        <v>-41.99</v>
      </c>
      <c r="D766" s="198">
        <v>209</v>
      </c>
    </row>
    <row r="767" spans="1:4">
      <c r="A767" s="198">
        <v>15320</v>
      </c>
      <c r="B767" s="199">
        <v>1620.11</v>
      </c>
      <c r="C767" s="199">
        <v>-41.29</v>
      </c>
      <c r="D767" s="198">
        <v>211</v>
      </c>
    </row>
    <row r="768" spans="1:4">
      <c r="A768" s="198">
        <v>15340</v>
      </c>
      <c r="B768" s="199">
        <v>1620.56</v>
      </c>
      <c r="C768" s="199">
        <v>-42.08</v>
      </c>
      <c r="D768" s="198">
        <v>211</v>
      </c>
    </row>
    <row r="769" spans="1:4">
      <c r="A769" s="198">
        <v>15360</v>
      </c>
      <c r="B769" s="199">
        <v>1621.02</v>
      </c>
      <c r="C769" s="199">
        <v>-40.75</v>
      </c>
      <c r="D769" s="198">
        <v>213</v>
      </c>
    </row>
    <row r="770" spans="1:4">
      <c r="A770" s="198">
        <v>15380</v>
      </c>
      <c r="B770" s="199">
        <v>1621.45</v>
      </c>
      <c r="C770" s="199">
        <v>-40.659999999999997</v>
      </c>
      <c r="D770" s="198">
        <v>214</v>
      </c>
    </row>
    <row r="771" spans="1:4">
      <c r="A771" s="198">
        <v>15400</v>
      </c>
      <c r="B771" s="199">
        <v>1621.92</v>
      </c>
      <c r="C771" s="199">
        <v>-40.04</v>
      </c>
      <c r="D771" s="198">
        <v>214</v>
      </c>
    </row>
    <row r="772" spans="1:4">
      <c r="A772" s="198">
        <v>15420</v>
      </c>
      <c r="B772" s="199">
        <v>1622.38</v>
      </c>
      <c r="C772" s="199">
        <v>-43.26</v>
      </c>
      <c r="D772" s="198">
        <v>215</v>
      </c>
    </row>
    <row r="773" spans="1:4">
      <c r="A773" s="198">
        <v>15440</v>
      </c>
      <c r="B773" s="199">
        <v>1622.83</v>
      </c>
      <c r="C773" s="199">
        <v>-42.38</v>
      </c>
      <c r="D773" s="198">
        <v>216</v>
      </c>
    </row>
    <row r="774" spans="1:4">
      <c r="A774" s="198">
        <v>15460</v>
      </c>
      <c r="B774" s="199">
        <v>1623.27</v>
      </c>
      <c r="C774" s="199">
        <v>-42.89</v>
      </c>
      <c r="D774" s="198">
        <v>217</v>
      </c>
    </row>
    <row r="775" spans="1:4">
      <c r="A775" s="198">
        <v>15480</v>
      </c>
      <c r="B775" s="199">
        <v>1623.77</v>
      </c>
      <c r="C775" s="199">
        <v>-41.61</v>
      </c>
      <c r="D775" s="198">
        <v>218</v>
      </c>
    </row>
    <row r="776" spans="1:4">
      <c r="A776" s="198">
        <v>15500</v>
      </c>
      <c r="B776" s="199">
        <v>1624.25</v>
      </c>
      <c r="C776" s="199">
        <v>-41.95</v>
      </c>
      <c r="D776" s="198">
        <v>219</v>
      </c>
    </row>
    <row r="777" spans="1:4">
      <c r="A777" s="198">
        <v>15520</v>
      </c>
      <c r="B777" s="199">
        <v>1624.71</v>
      </c>
      <c r="C777" s="199">
        <v>-43.57</v>
      </c>
      <c r="D777" s="198">
        <v>219</v>
      </c>
    </row>
    <row r="778" spans="1:4">
      <c r="A778" s="198">
        <v>15540</v>
      </c>
      <c r="B778" s="199">
        <v>1625.17</v>
      </c>
      <c r="C778" s="199">
        <v>-41.88</v>
      </c>
      <c r="D778" s="198">
        <v>220</v>
      </c>
    </row>
    <row r="779" spans="1:4">
      <c r="A779" s="198">
        <v>15560</v>
      </c>
      <c r="B779" s="199">
        <v>1625.6</v>
      </c>
      <c r="C779" s="199">
        <v>-43.21</v>
      </c>
      <c r="D779" s="198">
        <v>221</v>
      </c>
    </row>
    <row r="780" spans="1:4">
      <c r="A780" s="198">
        <v>15580</v>
      </c>
      <c r="B780" s="199">
        <v>1626.03</v>
      </c>
      <c r="C780" s="199">
        <v>-44.56</v>
      </c>
      <c r="D780" s="198">
        <v>223</v>
      </c>
    </row>
    <row r="781" spans="1:4">
      <c r="A781" s="198">
        <v>15600</v>
      </c>
      <c r="B781" s="199">
        <v>1626.44</v>
      </c>
      <c r="C781" s="199">
        <v>-42.31</v>
      </c>
      <c r="D781" s="198">
        <v>224</v>
      </c>
    </row>
    <row r="782" spans="1:4">
      <c r="A782" s="198">
        <v>15620</v>
      </c>
      <c r="B782" s="199">
        <v>1626.87</v>
      </c>
      <c r="C782" s="199">
        <v>-42.15</v>
      </c>
      <c r="D782" s="198">
        <v>224</v>
      </c>
    </row>
    <row r="783" spans="1:4">
      <c r="A783" s="198">
        <v>15640</v>
      </c>
      <c r="B783" s="199">
        <v>1627.34</v>
      </c>
      <c r="C783" s="199">
        <v>-42.12</v>
      </c>
      <c r="D783" s="198">
        <v>226</v>
      </c>
    </row>
    <row r="784" spans="1:4">
      <c r="A784" s="198">
        <v>15660</v>
      </c>
      <c r="B784" s="199">
        <v>1627.74</v>
      </c>
      <c r="C784" s="199">
        <v>-42.2</v>
      </c>
      <c r="D784" s="198">
        <v>226</v>
      </c>
    </row>
    <row r="785" spans="1:4">
      <c r="A785" s="198">
        <v>15680</v>
      </c>
      <c r="B785" s="199">
        <v>1628.16</v>
      </c>
      <c r="C785" s="199">
        <v>-40.39</v>
      </c>
      <c r="D785" s="198">
        <v>226</v>
      </c>
    </row>
    <row r="786" spans="1:4">
      <c r="A786" s="198">
        <v>15700</v>
      </c>
      <c r="B786" s="199">
        <v>1628.56</v>
      </c>
      <c r="C786" s="199">
        <v>-43.5</v>
      </c>
      <c r="D786" s="198">
        <v>226</v>
      </c>
    </row>
    <row r="787" spans="1:4">
      <c r="A787" s="198">
        <v>15720</v>
      </c>
      <c r="B787" s="199">
        <v>1628.98</v>
      </c>
      <c r="C787" s="199">
        <v>-43.08</v>
      </c>
      <c r="D787" s="198">
        <v>227</v>
      </c>
    </row>
    <row r="788" spans="1:4">
      <c r="A788" s="198">
        <v>15740</v>
      </c>
      <c r="B788" s="199">
        <v>1629.41</v>
      </c>
      <c r="C788" s="199">
        <v>-44.63</v>
      </c>
      <c r="D788" s="198">
        <v>228</v>
      </c>
    </row>
    <row r="789" spans="1:4">
      <c r="A789" s="198">
        <v>15760</v>
      </c>
      <c r="B789" s="199">
        <v>1629.81</v>
      </c>
      <c r="C789" s="199">
        <v>-42.79</v>
      </c>
      <c r="D789" s="198">
        <v>230</v>
      </c>
    </row>
    <row r="790" spans="1:4">
      <c r="A790" s="198">
        <v>15780</v>
      </c>
      <c r="B790" s="199">
        <v>1630.21</v>
      </c>
      <c r="C790" s="199">
        <v>-44.02</v>
      </c>
      <c r="D790" s="198">
        <v>231</v>
      </c>
    </row>
    <row r="791" spans="1:4">
      <c r="A791" s="198">
        <v>15800</v>
      </c>
      <c r="B791" s="199">
        <v>1630.6</v>
      </c>
      <c r="C791" s="199">
        <v>-43.85</v>
      </c>
      <c r="D791" s="198">
        <v>231</v>
      </c>
    </row>
    <row r="792" spans="1:4">
      <c r="A792" s="198">
        <v>15820</v>
      </c>
      <c r="B792" s="199">
        <v>1631.06</v>
      </c>
      <c r="C792" s="199">
        <v>-40.21</v>
      </c>
      <c r="D792" s="198">
        <v>231</v>
      </c>
    </row>
    <row r="793" spans="1:4">
      <c r="A793" s="198">
        <v>15840</v>
      </c>
      <c r="B793" s="199">
        <v>1631.51</v>
      </c>
      <c r="C793" s="199">
        <v>-41.7</v>
      </c>
      <c r="D793" s="198">
        <v>233</v>
      </c>
    </row>
    <row r="794" spans="1:4">
      <c r="A794" s="198">
        <v>15860</v>
      </c>
      <c r="B794" s="199">
        <v>1631.99</v>
      </c>
      <c r="C794" s="199">
        <v>-41.15</v>
      </c>
      <c r="D794" s="198">
        <v>234</v>
      </c>
    </row>
    <row r="795" spans="1:4">
      <c r="A795" s="198">
        <v>15880</v>
      </c>
      <c r="B795" s="199">
        <v>1632.52</v>
      </c>
      <c r="C795" s="199">
        <v>-40.81</v>
      </c>
      <c r="D795" s="198">
        <v>234</v>
      </c>
    </row>
    <row r="796" spans="1:4">
      <c r="A796" s="198">
        <v>15900</v>
      </c>
      <c r="B796" s="199">
        <v>1632.96</v>
      </c>
      <c r="C796" s="199">
        <v>-43.15</v>
      </c>
      <c r="D796" s="198">
        <v>235</v>
      </c>
    </row>
    <row r="797" spans="1:4">
      <c r="A797" s="198">
        <v>15920</v>
      </c>
      <c r="B797" s="199">
        <v>1633.38</v>
      </c>
      <c r="C797" s="199">
        <v>-42.98</v>
      </c>
      <c r="D797" s="198">
        <v>235</v>
      </c>
    </row>
    <row r="798" spans="1:4">
      <c r="A798" s="198">
        <v>15940</v>
      </c>
      <c r="B798" s="199">
        <v>1633.83</v>
      </c>
      <c r="C798" s="199">
        <v>-41.55</v>
      </c>
      <c r="D798" s="198">
        <v>237</v>
      </c>
    </row>
    <row r="799" spans="1:4">
      <c r="A799" s="198">
        <v>15960</v>
      </c>
      <c r="B799" s="199">
        <v>1634.32</v>
      </c>
      <c r="C799" s="199">
        <v>-40.53</v>
      </c>
      <c r="D799" s="198">
        <v>237</v>
      </c>
    </row>
    <row r="800" spans="1:4">
      <c r="A800" s="198">
        <v>15980</v>
      </c>
      <c r="B800" s="199">
        <v>1634.76</v>
      </c>
      <c r="C800" s="199">
        <v>-41.6</v>
      </c>
      <c r="D800" s="198">
        <v>240</v>
      </c>
    </row>
    <row r="801" spans="1:4">
      <c r="A801" s="198">
        <v>16000</v>
      </c>
      <c r="B801" s="199">
        <v>1635.26</v>
      </c>
      <c r="C801" s="199">
        <v>-41.94</v>
      </c>
      <c r="D801" s="198">
        <v>241</v>
      </c>
    </row>
    <row r="802" spans="1:4">
      <c r="A802" s="198">
        <v>16020</v>
      </c>
      <c r="B802" s="199">
        <v>1635.7</v>
      </c>
      <c r="C802" s="199">
        <v>-42.3</v>
      </c>
      <c r="D802" s="198">
        <v>243</v>
      </c>
    </row>
    <row r="803" spans="1:4">
      <c r="A803" s="198">
        <v>16040</v>
      </c>
      <c r="B803" s="199">
        <v>1636.21</v>
      </c>
      <c r="C803" s="199">
        <v>-41.42</v>
      </c>
      <c r="D803" s="198">
        <v>245</v>
      </c>
    </row>
    <row r="804" spans="1:4">
      <c r="A804" s="198">
        <v>16060</v>
      </c>
      <c r="B804" s="199">
        <v>1636.66</v>
      </c>
      <c r="C804" s="199">
        <v>-41.29</v>
      </c>
      <c r="D804" s="198">
        <v>246</v>
      </c>
    </row>
    <row r="805" spans="1:4">
      <c r="A805" s="198">
        <v>16080</v>
      </c>
      <c r="B805" s="199">
        <v>1637.12</v>
      </c>
      <c r="C805" s="199">
        <v>-42.99</v>
      </c>
      <c r="D805" s="198">
        <v>247</v>
      </c>
    </row>
    <row r="806" spans="1:4">
      <c r="A806" s="198">
        <v>16100</v>
      </c>
      <c r="B806" s="199">
        <v>1637.54</v>
      </c>
      <c r="C806" s="199">
        <v>-44.97</v>
      </c>
      <c r="D806" s="198">
        <v>248</v>
      </c>
    </row>
    <row r="807" spans="1:4">
      <c r="A807" s="198">
        <v>16120</v>
      </c>
      <c r="B807" s="199">
        <v>1637.99</v>
      </c>
      <c r="C807" s="199">
        <v>-43.25</v>
      </c>
      <c r="D807" s="198">
        <v>249</v>
      </c>
    </row>
    <row r="808" spans="1:4">
      <c r="A808" s="198">
        <v>16140</v>
      </c>
      <c r="B808" s="199">
        <v>1638.43</v>
      </c>
      <c r="C808" s="199">
        <v>-40.35</v>
      </c>
      <c r="D808" s="198">
        <v>250</v>
      </c>
    </row>
    <row r="809" spans="1:4">
      <c r="A809" s="198">
        <v>16160</v>
      </c>
      <c r="B809" s="199">
        <v>1638.85</v>
      </c>
      <c r="C809" s="199">
        <v>-43.59</v>
      </c>
      <c r="D809" s="198">
        <v>252</v>
      </c>
    </row>
    <row r="810" spans="1:4">
      <c r="A810" s="198">
        <v>16180</v>
      </c>
      <c r="B810" s="199">
        <v>1639.3</v>
      </c>
      <c r="C810" s="199">
        <v>-41.86</v>
      </c>
      <c r="D810" s="198">
        <v>254</v>
      </c>
    </row>
    <row r="811" spans="1:4">
      <c r="A811" s="198">
        <v>16200</v>
      </c>
      <c r="B811" s="199">
        <v>1639.76</v>
      </c>
      <c r="C811" s="199">
        <v>-41.64</v>
      </c>
      <c r="D811" s="198">
        <v>254</v>
      </c>
    </row>
    <row r="812" spans="1:4">
      <c r="A812" s="198">
        <v>16220</v>
      </c>
      <c r="B812" s="199">
        <v>1640.23</v>
      </c>
      <c r="C812" s="199">
        <v>-44.27</v>
      </c>
      <c r="D812" s="198">
        <v>255</v>
      </c>
    </row>
    <row r="813" spans="1:4">
      <c r="A813" s="198">
        <v>16240</v>
      </c>
      <c r="B813" s="199">
        <v>1640.66</v>
      </c>
      <c r="C813" s="199">
        <v>-39.89</v>
      </c>
      <c r="D813" s="198">
        <v>255</v>
      </c>
    </row>
    <row r="814" spans="1:4">
      <c r="A814" s="198">
        <v>16260</v>
      </c>
      <c r="B814" s="199">
        <v>1641.06</v>
      </c>
      <c r="C814" s="199">
        <v>-42.36</v>
      </c>
      <c r="D814" s="198">
        <v>257</v>
      </c>
    </row>
    <row r="815" spans="1:4">
      <c r="A815" s="198">
        <v>16280</v>
      </c>
      <c r="B815" s="199">
        <v>1641.51</v>
      </c>
      <c r="C815" s="199">
        <v>-41.99</v>
      </c>
      <c r="D815" s="198">
        <v>257</v>
      </c>
    </row>
    <row r="816" spans="1:4">
      <c r="A816" s="198">
        <v>16300</v>
      </c>
      <c r="B816" s="199">
        <v>1641.94</v>
      </c>
      <c r="C816" s="199">
        <v>-40.71</v>
      </c>
      <c r="D816" s="198">
        <v>259</v>
      </c>
    </row>
    <row r="817" spans="1:4">
      <c r="A817" s="198">
        <v>16320</v>
      </c>
      <c r="B817" s="199">
        <v>1642.37</v>
      </c>
      <c r="C817" s="199">
        <v>-42.1</v>
      </c>
      <c r="D817" s="198">
        <v>260</v>
      </c>
    </row>
    <row r="818" spans="1:4">
      <c r="A818" s="198">
        <v>16340</v>
      </c>
      <c r="B818" s="199">
        <v>1642.79</v>
      </c>
      <c r="C818" s="199">
        <v>-42.33</v>
      </c>
      <c r="D818" s="198">
        <v>261</v>
      </c>
    </row>
    <row r="819" spans="1:4">
      <c r="A819" s="198">
        <v>16360</v>
      </c>
      <c r="B819" s="199">
        <v>1643.27</v>
      </c>
      <c r="C819" s="199">
        <v>-42.5</v>
      </c>
      <c r="D819" s="198">
        <v>262</v>
      </c>
    </row>
    <row r="820" spans="1:4">
      <c r="A820" s="198">
        <v>16380</v>
      </c>
      <c r="B820" s="199">
        <v>1643.76</v>
      </c>
      <c r="C820" s="199">
        <v>-39.74</v>
      </c>
      <c r="D820" s="198">
        <v>264</v>
      </c>
    </row>
    <row r="821" spans="1:4">
      <c r="A821" s="198">
        <v>16400</v>
      </c>
      <c r="B821" s="199">
        <v>1644.22</v>
      </c>
      <c r="C821" s="199">
        <v>-42.81</v>
      </c>
      <c r="D821" s="198">
        <v>265</v>
      </c>
    </row>
    <row r="822" spans="1:4">
      <c r="A822" s="198">
        <v>16420</v>
      </c>
      <c r="B822" s="199">
        <v>1644.71</v>
      </c>
      <c r="C822" s="199">
        <v>-41.62</v>
      </c>
      <c r="D822" s="198">
        <v>265</v>
      </c>
    </row>
    <row r="823" spans="1:4">
      <c r="A823" s="198">
        <v>16440</v>
      </c>
      <c r="B823" s="199">
        <v>1645.15</v>
      </c>
      <c r="C823" s="199">
        <v>-40.74</v>
      </c>
      <c r="D823" s="198">
        <v>266</v>
      </c>
    </row>
    <row r="824" spans="1:4">
      <c r="A824" s="198">
        <v>16460</v>
      </c>
      <c r="B824" s="199">
        <v>1645.64</v>
      </c>
      <c r="C824" s="199">
        <v>-42.58</v>
      </c>
      <c r="D824" s="198">
        <v>267</v>
      </c>
    </row>
    <row r="825" spans="1:4">
      <c r="A825" s="198">
        <v>16480</v>
      </c>
      <c r="B825" s="199">
        <v>1646.11</v>
      </c>
      <c r="C825" s="199">
        <v>-41.26</v>
      </c>
      <c r="D825" s="198">
        <v>268</v>
      </c>
    </row>
    <row r="826" spans="1:4">
      <c r="A826" s="198">
        <v>16500</v>
      </c>
      <c r="B826" s="199">
        <v>1646.55</v>
      </c>
      <c r="C826" s="199">
        <v>-41.18</v>
      </c>
      <c r="D826" s="198">
        <v>269</v>
      </c>
    </row>
    <row r="827" spans="1:4">
      <c r="A827" s="198">
        <v>16520</v>
      </c>
      <c r="B827" s="199">
        <v>1646.99</v>
      </c>
      <c r="C827" s="199">
        <v>-38.29</v>
      </c>
      <c r="D827" s="198">
        <v>269</v>
      </c>
    </row>
    <row r="828" spans="1:4">
      <c r="A828" s="198">
        <v>16540</v>
      </c>
      <c r="B828" s="199">
        <v>1647.48</v>
      </c>
      <c r="C828" s="199">
        <v>-40.380000000000003</v>
      </c>
      <c r="D828" s="198">
        <v>272</v>
      </c>
    </row>
    <row r="829" spans="1:4">
      <c r="A829" s="198">
        <v>16560</v>
      </c>
      <c r="B829" s="199">
        <v>1647.9</v>
      </c>
      <c r="C829" s="199">
        <v>-41.68</v>
      </c>
      <c r="D829" s="198">
        <v>272</v>
      </c>
    </row>
    <row r="830" spans="1:4">
      <c r="A830" s="198">
        <v>16580</v>
      </c>
      <c r="B830" s="199">
        <v>1648.3</v>
      </c>
      <c r="C830" s="199">
        <v>-41.52</v>
      </c>
      <c r="D830" s="198">
        <v>273</v>
      </c>
    </row>
    <row r="831" spans="1:4">
      <c r="A831" s="198">
        <v>16600</v>
      </c>
      <c r="B831" s="199">
        <v>1648.75</v>
      </c>
      <c r="C831" s="199">
        <v>-40.58</v>
      </c>
      <c r="D831" s="198">
        <v>273</v>
      </c>
    </row>
    <row r="832" spans="1:4">
      <c r="A832" s="198">
        <v>16620</v>
      </c>
      <c r="B832" s="199">
        <v>1649.2</v>
      </c>
      <c r="C832" s="199">
        <v>-42.77</v>
      </c>
      <c r="D832" s="198">
        <v>275</v>
      </c>
    </row>
    <row r="833" spans="1:4">
      <c r="A833" s="198">
        <v>16640</v>
      </c>
      <c r="B833" s="199">
        <v>1649.73</v>
      </c>
      <c r="C833" s="199">
        <v>-42.78</v>
      </c>
      <c r="D833" s="198">
        <v>277</v>
      </c>
    </row>
    <row r="834" spans="1:4">
      <c r="A834" s="198">
        <v>16660</v>
      </c>
      <c r="B834" s="199">
        <v>1650.24</v>
      </c>
      <c r="C834" s="199">
        <v>-40.880000000000003</v>
      </c>
      <c r="D834" s="198">
        <v>278</v>
      </c>
    </row>
    <row r="835" spans="1:4">
      <c r="A835" s="198">
        <v>16680</v>
      </c>
      <c r="B835" s="199">
        <v>1650.75</v>
      </c>
      <c r="C835" s="199">
        <v>-41.55</v>
      </c>
      <c r="D835" s="198">
        <v>279</v>
      </c>
    </row>
    <row r="836" spans="1:4">
      <c r="A836" s="198">
        <v>16700</v>
      </c>
      <c r="B836" s="199">
        <v>1651.2</v>
      </c>
      <c r="C836" s="199">
        <v>-40.65</v>
      </c>
      <c r="D836" s="198">
        <v>280</v>
      </c>
    </row>
    <row r="837" spans="1:4">
      <c r="A837" s="198">
        <v>16720</v>
      </c>
      <c r="B837" s="199">
        <v>1651.66</v>
      </c>
      <c r="C837" s="199">
        <v>-42.69</v>
      </c>
      <c r="D837" s="198">
        <v>281</v>
      </c>
    </row>
    <row r="838" spans="1:4">
      <c r="A838" s="198">
        <v>16740</v>
      </c>
      <c r="B838" s="199">
        <v>1652.1</v>
      </c>
      <c r="C838" s="199">
        <v>-39.36</v>
      </c>
      <c r="D838" s="198">
        <v>282</v>
      </c>
    </row>
    <row r="839" spans="1:4">
      <c r="A839" s="198">
        <v>16760</v>
      </c>
      <c r="B839" s="199">
        <v>1652.56</v>
      </c>
      <c r="C839" s="199">
        <v>-40.72</v>
      </c>
      <c r="D839" s="198">
        <v>283</v>
      </c>
    </row>
    <row r="840" spans="1:4">
      <c r="A840" s="198">
        <v>16780</v>
      </c>
      <c r="B840" s="199">
        <v>1653.03</v>
      </c>
      <c r="C840" s="199">
        <v>-41.8</v>
      </c>
      <c r="D840" s="198">
        <v>284</v>
      </c>
    </row>
    <row r="841" spans="1:4">
      <c r="A841" s="198">
        <v>16800</v>
      </c>
      <c r="B841" s="199">
        <v>1653.52</v>
      </c>
      <c r="C841" s="199">
        <v>-40.92</v>
      </c>
      <c r="D841" s="198">
        <v>285</v>
      </c>
    </row>
    <row r="842" spans="1:4">
      <c r="A842" s="198">
        <v>16820</v>
      </c>
      <c r="B842" s="199">
        <v>1653.96</v>
      </c>
      <c r="C842" s="199">
        <v>-39.26</v>
      </c>
      <c r="D842" s="198">
        <v>287</v>
      </c>
    </row>
    <row r="843" spans="1:4">
      <c r="A843" s="198">
        <v>16840</v>
      </c>
      <c r="B843" s="199">
        <v>1654.49</v>
      </c>
      <c r="C843" s="199">
        <v>-40.64</v>
      </c>
      <c r="D843" s="198">
        <v>288</v>
      </c>
    </row>
    <row r="844" spans="1:4">
      <c r="A844" s="198">
        <v>16860</v>
      </c>
      <c r="B844" s="199">
        <v>1654.97</v>
      </c>
      <c r="C844" s="199">
        <v>-39.46</v>
      </c>
      <c r="D844" s="198">
        <v>290</v>
      </c>
    </row>
    <row r="845" spans="1:4">
      <c r="A845" s="198">
        <v>16880</v>
      </c>
      <c r="B845" s="199">
        <v>1655.41</v>
      </c>
      <c r="C845" s="199">
        <v>-40.35</v>
      </c>
      <c r="D845" s="198">
        <v>292</v>
      </c>
    </row>
    <row r="846" spans="1:4">
      <c r="A846" s="198">
        <v>16900</v>
      </c>
      <c r="B846" s="199">
        <v>1655.84</v>
      </c>
      <c r="C846" s="199">
        <v>-40.299999999999997</v>
      </c>
      <c r="D846" s="198">
        <v>293</v>
      </c>
    </row>
    <row r="847" spans="1:4">
      <c r="A847" s="198">
        <v>16920</v>
      </c>
      <c r="B847" s="199">
        <v>1656.28</v>
      </c>
      <c r="C847" s="199">
        <v>-42.1</v>
      </c>
      <c r="D847" s="198">
        <v>294</v>
      </c>
    </row>
    <row r="848" spans="1:4">
      <c r="A848" s="198">
        <v>16940</v>
      </c>
      <c r="B848" s="199">
        <v>1656.66</v>
      </c>
      <c r="C848" s="199">
        <v>-41.25</v>
      </c>
      <c r="D848" s="198">
        <v>295</v>
      </c>
    </row>
    <row r="849" spans="1:4">
      <c r="A849" s="198">
        <v>16960</v>
      </c>
      <c r="B849" s="199">
        <v>1657.11</v>
      </c>
      <c r="C849" s="199">
        <v>-42.41</v>
      </c>
      <c r="D849" s="198">
        <v>296</v>
      </c>
    </row>
    <row r="850" spans="1:4">
      <c r="A850" s="198">
        <v>16980</v>
      </c>
      <c r="B850" s="199">
        <v>1657.54</v>
      </c>
      <c r="C850" s="199">
        <v>-40.69</v>
      </c>
      <c r="D850" s="198">
        <v>298</v>
      </c>
    </row>
    <row r="851" spans="1:4">
      <c r="A851" s="198">
        <v>17000</v>
      </c>
      <c r="B851" s="199">
        <v>1658.02</v>
      </c>
      <c r="C851" s="199">
        <v>-42.12</v>
      </c>
      <c r="D851" s="198">
        <v>299</v>
      </c>
    </row>
    <row r="852" spans="1:4">
      <c r="A852" s="198">
        <v>17020</v>
      </c>
      <c r="B852" s="199">
        <v>1658.5</v>
      </c>
      <c r="C852" s="199">
        <v>-40.42</v>
      </c>
      <c r="D852" s="198">
        <v>300</v>
      </c>
    </row>
    <row r="853" spans="1:4">
      <c r="A853" s="198">
        <v>17040</v>
      </c>
      <c r="B853" s="199">
        <v>1658.94</v>
      </c>
      <c r="C853" s="199">
        <v>-42.23</v>
      </c>
      <c r="D853" s="198">
        <v>301</v>
      </c>
    </row>
    <row r="854" spans="1:4">
      <c r="A854" s="198">
        <v>17060</v>
      </c>
      <c r="B854" s="199">
        <v>1659.44</v>
      </c>
      <c r="C854" s="199">
        <v>-40</v>
      </c>
      <c r="D854" s="198">
        <v>303</v>
      </c>
    </row>
    <row r="855" spans="1:4">
      <c r="A855" s="198">
        <v>17080</v>
      </c>
      <c r="B855" s="199">
        <v>1659.92</v>
      </c>
      <c r="C855" s="199">
        <v>-39.76</v>
      </c>
      <c r="D855" s="198">
        <v>306</v>
      </c>
    </row>
    <row r="856" spans="1:4">
      <c r="A856" s="198">
        <v>17100</v>
      </c>
      <c r="B856" s="199">
        <v>1660.37</v>
      </c>
      <c r="C856" s="199">
        <v>-38.99</v>
      </c>
      <c r="D856" s="198">
        <v>306</v>
      </c>
    </row>
    <row r="857" spans="1:4">
      <c r="A857" s="198">
        <v>17120</v>
      </c>
      <c r="B857" s="199">
        <v>1660.89</v>
      </c>
      <c r="C857" s="199">
        <v>-42.35</v>
      </c>
      <c r="D857" s="198">
        <v>308</v>
      </c>
    </row>
    <row r="858" spans="1:4">
      <c r="A858" s="198">
        <v>17140</v>
      </c>
      <c r="B858" s="199">
        <v>1661.36</v>
      </c>
      <c r="C858" s="199">
        <v>-39.799999999999997</v>
      </c>
      <c r="D858" s="198">
        <v>309</v>
      </c>
    </row>
    <row r="859" spans="1:4">
      <c r="A859" s="198">
        <v>17160</v>
      </c>
      <c r="B859" s="199">
        <v>1661.88</v>
      </c>
      <c r="C859" s="199">
        <v>-40.26</v>
      </c>
      <c r="D859" s="198">
        <v>310</v>
      </c>
    </row>
    <row r="860" spans="1:4">
      <c r="A860" s="198">
        <v>17180</v>
      </c>
      <c r="B860" s="199">
        <v>1662.31</v>
      </c>
      <c r="C860" s="199">
        <v>-40.479999999999997</v>
      </c>
      <c r="D860" s="198">
        <v>310</v>
      </c>
    </row>
    <row r="861" spans="1:4">
      <c r="A861" s="198">
        <v>17200</v>
      </c>
      <c r="B861" s="199">
        <v>1662.8</v>
      </c>
      <c r="C861" s="199">
        <v>-40.56</v>
      </c>
      <c r="D861" s="198">
        <v>312</v>
      </c>
    </row>
    <row r="862" spans="1:4">
      <c r="A862" s="198">
        <v>17220</v>
      </c>
      <c r="B862" s="199">
        <v>1663.28</v>
      </c>
      <c r="C862" s="199">
        <v>-40.17</v>
      </c>
      <c r="D862" s="198">
        <v>313</v>
      </c>
    </row>
    <row r="863" spans="1:4">
      <c r="A863" s="198">
        <v>17240</v>
      </c>
      <c r="B863" s="199">
        <v>1663.78</v>
      </c>
      <c r="C863" s="199">
        <v>-41.24</v>
      </c>
      <c r="D863" s="198">
        <v>313</v>
      </c>
    </row>
    <row r="864" spans="1:4">
      <c r="A864" s="198">
        <v>17260</v>
      </c>
      <c r="B864" s="199">
        <v>1664.18</v>
      </c>
      <c r="C864" s="199">
        <v>-42.24</v>
      </c>
      <c r="D864" s="198">
        <v>315</v>
      </c>
    </row>
    <row r="865" spans="1:4">
      <c r="A865" s="198">
        <v>17280</v>
      </c>
      <c r="B865" s="199">
        <v>1664.59</v>
      </c>
      <c r="C865" s="199">
        <v>-39.81</v>
      </c>
      <c r="D865" s="198">
        <v>316</v>
      </c>
    </row>
    <row r="866" spans="1:4">
      <c r="A866" s="198">
        <v>17300</v>
      </c>
      <c r="B866" s="199">
        <v>1665.04</v>
      </c>
      <c r="C866" s="199">
        <v>-39.799999999999997</v>
      </c>
      <c r="D866" s="198">
        <v>317</v>
      </c>
    </row>
    <row r="867" spans="1:4">
      <c r="A867" s="198">
        <v>17320</v>
      </c>
      <c r="B867" s="199">
        <v>1665.49</v>
      </c>
      <c r="C867" s="199">
        <v>-41.58</v>
      </c>
      <c r="D867" s="198">
        <v>318</v>
      </c>
    </row>
    <row r="868" spans="1:4">
      <c r="A868" s="198">
        <v>17340</v>
      </c>
      <c r="B868" s="199">
        <v>1665.89</v>
      </c>
      <c r="C868" s="199">
        <v>-40.549999999999997</v>
      </c>
      <c r="D868" s="198">
        <v>321</v>
      </c>
    </row>
    <row r="869" spans="1:4">
      <c r="A869" s="198">
        <v>17360</v>
      </c>
      <c r="B869" s="199">
        <v>1666.33</v>
      </c>
      <c r="C869" s="199">
        <v>-40.64</v>
      </c>
      <c r="D869" s="198">
        <v>322</v>
      </c>
    </row>
    <row r="870" spans="1:4">
      <c r="A870" s="198">
        <v>17380</v>
      </c>
      <c r="B870" s="199">
        <v>1666.86</v>
      </c>
      <c r="C870" s="199">
        <v>-39.94</v>
      </c>
      <c r="D870" s="198">
        <v>323</v>
      </c>
    </row>
    <row r="871" spans="1:4">
      <c r="A871" s="198">
        <v>17400</v>
      </c>
      <c r="B871" s="199">
        <v>1667.31</v>
      </c>
      <c r="C871" s="199">
        <v>-41.25</v>
      </c>
      <c r="D871" s="198">
        <v>325</v>
      </c>
    </row>
    <row r="872" spans="1:4">
      <c r="A872" s="198">
        <v>17420</v>
      </c>
      <c r="B872" s="199">
        <v>1667.78</v>
      </c>
      <c r="C872" s="199">
        <v>-42.94</v>
      </c>
      <c r="D872" s="198">
        <v>328</v>
      </c>
    </row>
    <row r="873" spans="1:4">
      <c r="A873" s="198">
        <v>17440</v>
      </c>
      <c r="B873" s="199">
        <v>1668.19</v>
      </c>
      <c r="C873" s="199">
        <v>-42.38</v>
      </c>
      <c r="D873" s="198">
        <v>328</v>
      </c>
    </row>
    <row r="874" spans="1:4">
      <c r="A874" s="198">
        <v>17460</v>
      </c>
      <c r="B874" s="199">
        <v>1668.65</v>
      </c>
      <c r="C874" s="199">
        <v>-41.52</v>
      </c>
      <c r="D874" s="198">
        <v>329</v>
      </c>
    </row>
    <row r="875" spans="1:4">
      <c r="A875" s="198">
        <v>17480</v>
      </c>
      <c r="B875" s="199">
        <v>1669.09</v>
      </c>
      <c r="C875" s="199">
        <v>-40.75</v>
      </c>
      <c r="D875" s="198">
        <v>330</v>
      </c>
    </row>
    <row r="876" spans="1:4">
      <c r="A876" s="198">
        <v>17500</v>
      </c>
      <c r="B876" s="199">
        <v>1669.55</v>
      </c>
      <c r="C876" s="199">
        <v>-40.72</v>
      </c>
      <c r="D876" s="198">
        <v>331</v>
      </c>
    </row>
    <row r="877" spans="1:4">
      <c r="A877" s="198">
        <v>17520</v>
      </c>
      <c r="B877" s="199">
        <v>1669.95</v>
      </c>
      <c r="C877" s="199">
        <v>-41.49</v>
      </c>
      <c r="D877" s="198">
        <v>332</v>
      </c>
    </row>
    <row r="878" spans="1:4">
      <c r="A878" s="198">
        <v>17540</v>
      </c>
      <c r="B878" s="199">
        <v>1670.38</v>
      </c>
      <c r="C878" s="199">
        <v>-41.22</v>
      </c>
      <c r="D878" s="198">
        <v>333</v>
      </c>
    </row>
    <row r="879" spans="1:4">
      <c r="A879" s="198">
        <v>17560</v>
      </c>
      <c r="B879" s="199">
        <v>1670.8</v>
      </c>
      <c r="C879" s="199">
        <v>-38.85</v>
      </c>
      <c r="D879" s="198">
        <v>333</v>
      </c>
    </row>
    <row r="880" spans="1:4">
      <c r="A880" s="198">
        <v>17580</v>
      </c>
      <c r="B880" s="199">
        <v>1671.2</v>
      </c>
      <c r="C880" s="199">
        <v>-40.46</v>
      </c>
      <c r="D880" s="198">
        <v>333</v>
      </c>
    </row>
    <row r="881" spans="1:4">
      <c r="A881" s="198">
        <v>17600</v>
      </c>
      <c r="B881" s="199">
        <v>1671.65</v>
      </c>
      <c r="C881" s="199">
        <v>-41.85</v>
      </c>
      <c r="D881" s="198">
        <v>334</v>
      </c>
    </row>
    <row r="882" spans="1:4">
      <c r="A882" s="198">
        <v>17620</v>
      </c>
      <c r="B882" s="199">
        <v>1672.12</v>
      </c>
      <c r="C882" s="199">
        <v>-39.58</v>
      </c>
      <c r="D882" s="198">
        <v>335</v>
      </c>
    </row>
    <row r="883" spans="1:4">
      <c r="A883" s="198">
        <v>17640</v>
      </c>
      <c r="B883" s="199">
        <v>1672.61</v>
      </c>
      <c r="C883" s="199">
        <v>-39.700000000000003</v>
      </c>
      <c r="D883" s="198">
        <v>336</v>
      </c>
    </row>
    <row r="884" spans="1:4">
      <c r="A884" s="198">
        <v>17660</v>
      </c>
      <c r="B884" s="199">
        <v>1673.08</v>
      </c>
      <c r="C884" s="199">
        <v>-40.89</v>
      </c>
      <c r="D884" s="198">
        <v>337</v>
      </c>
    </row>
    <row r="885" spans="1:4">
      <c r="A885" s="198">
        <v>17680</v>
      </c>
      <c r="B885" s="199">
        <v>1673.63</v>
      </c>
      <c r="C885" s="199">
        <v>-40.04</v>
      </c>
      <c r="D885" s="198">
        <v>338</v>
      </c>
    </row>
    <row r="886" spans="1:4">
      <c r="A886" s="198">
        <v>17700</v>
      </c>
      <c r="B886" s="199">
        <v>1674.11</v>
      </c>
      <c r="C886" s="199">
        <v>-40.700000000000003</v>
      </c>
      <c r="D886" s="198">
        <v>338</v>
      </c>
    </row>
    <row r="887" spans="1:4">
      <c r="A887" s="198">
        <v>17720</v>
      </c>
      <c r="B887" s="199">
        <v>1674.49</v>
      </c>
      <c r="C887" s="199">
        <v>-42.53</v>
      </c>
      <c r="D887" s="198">
        <v>340</v>
      </c>
    </row>
    <row r="888" spans="1:4">
      <c r="A888" s="198">
        <v>17740</v>
      </c>
      <c r="B888" s="199">
        <v>1674.92</v>
      </c>
      <c r="C888" s="199">
        <v>-41.35</v>
      </c>
      <c r="D888" s="198">
        <v>341</v>
      </c>
    </row>
    <row r="889" spans="1:4">
      <c r="A889" s="198">
        <v>17760</v>
      </c>
      <c r="B889" s="199">
        <v>1675.35</v>
      </c>
      <c r="C889" s="199">
        <v>-41.31</v>
      </c>
      <c r="D889" s="198">
        <v>342</v>
      </c>
    </row>
    <row r="890" spans="1:4">
      <c r="A890" s="198">
        <v>17780</v>
      </c>
      <c r="B890" s="199">
        <v>1675.8</v>
      </c>
      <c r="C890" s="199">
        <v>-41.04</v>
      </c>
      <c r="D890" s="198">
        <v>343</v>
      </c>
    </row>
    <row r="891" spans="1:4">
      <c r="A891" s="198">
        <v>17800</v>
      </c>
      <c r="B891" s="199">
        <v>1676.27</v>
      </c>
      <c r="C891" s="199">
        <v>-40.9</v>
      </c>
      <c r="D891" s="198">
        <v>343</v>
      </c>
    </row>
    <row r="892" spans="1:4">
      <c r="A892" s="198">
        <v>17820</v>
      </c>
      <c r="B892" s="199">
        <v>1676.8</v>
      </c>
      <c r="C892" s="199">
        <v>-38.950000000000003</v>
      </c>
      <c r="D892" s="198">
        <v>345</v>
      </c>
    </row>
    <row r="893" spans="1:4">
      <c r="A893" s="198">
        <v>17840</v>
      </c>
      <c r="B893" s="199">
        <v>1677.31</v>
      </c>
      <c r="C893" s="199">
        <v>-41.45</v>
      </c>
      <c r="D893" s="198">
        <v>346</v>
      </c>
    </row>
    <row r="894" spans="1:4">
      <c r="A894" s="198">
        <v>17860</v>
      </c>
      <c r="B894" s="199">
        <v>1677.78</v>
      </c>
      <c r="C894" s="199">
        <v>-42.4</v>
      </c>
      <c r="D894" s="198">
        <v>346</v>
      </c>
    </row>
    <row r="895" spans="1:4">
      <c r="A895" s="198">
        <v>17880</v>
      </c>
      <c r="B895" s="199">
        <v>1678.2</v>
      </c>
      <c r="C895" s="199">
        <v>-43.36</v>
      </c>
      <c r="D895" s="198">
        <v>347</v>
      </c>
    </row>
    <row r="896" spans="1:4">
      <c r="A896" s="198">
        <v>17900</v>
      </c>
      <c r="B896" s="199">
        <v>1678.67</v>
      </c>
      <c r="C896" s="199">
        <v>-41.14</v>
      </c>
      <c r="D896" s="198">
        <v>347</v>
      </c>
    </row>
    <row r="897" spans="1:4">
      <c r="A897" s="198">
        <v>17920</v>
      </c>
      <c r="B897" s="199">
        <v>1679.16</v>
      </c>
      <c r="C897" s="199">
        <v>-40.93</v>
      </c>
      <c r="D897" s="198">
        <v>348</v>
      </c>
    </row>
    <row r="898" spans="1:4">
      <c r="A898" s="198">
        <v>17940</v>
      </c>
      <c r="B898" s="199">
        <v>1679.64</v>
      </c>
      <c r="C898" s="199">
        <v>-42.52</v>
      </c>
      <c r="D898" s="198">
        <v>349</v>
      </c>
    </row>
    <row r="899" spans="1:4">
      <c r="A899" s="198">
        <v>17960</v>
      </c>
      <c r="B899" s="199">
        <v>1680.05</v>
      </c>
      <c r="C899" s="199">
        <v>-41.74</v>
      </c>
      <c r="D899" s="198">
        <v>350</v>
      </c>
    </row>
    <row r="900" spans="1:4">
      <c r="A900" s="198">
        <v>17980</v>
      </c>
      <c r="B900" s="199">
        <v>1680.47</v>
      </c>
      <c r="C900" s="199">
        <v>-43.47</v>
      </c>
      <c r="D900" s="198">
        <v>351</v>
      </c>
    </row>
    <row r="901" spans="1:4">
      <c r="A901" s="198">
        <v>18000</v>
      </c>
      <c r="B901" s="199">
        <v>1680.96</v>
      </c>
      <c r="C901" s="199">
        <v>-42.27</v>
      </c>
      <c r="D901" s="198">
        <v>351</v>
      </c>
    </row>
    <row r="902" spans="1:4">
      <c r="A902" s="198">
        <v>18020</v>
      </c>
      <c r="B902" s="199">
        <v>1681.39</v>
      </c>
      <c r="C902" s="199">
        <v>-42.68</v>
      </c>
      <c r="D902" s="198">
        <v>351</v>
      </c>
    </row>
    <row r="903" spans="1:4">
      <c r="A903" s="198">
        <v>18040</v>
      </c>
      <c r="B903" s="199">
        <v>1681.82</v>
      </c>
      <c r="C903" s="199">
        <v>-41.83</v>
      </c>
      <c r="D903" s="198">
        <v>351</v>
      </c>
    </row>
    <row r="904" spans="1:4">
      <c r="A904" s="198">
        <v>18060</v>
      </c>
      <c r="B904" s="199">
        <v>1682.25</v>
      </c>
      <c r="C904" s="199">
        <v>-40.5</v>
      </c>
      <c r="D904" s="198">
        <v>353</v>
      </c>
    </row>
    <row r="905" spans="1:4">
      <c r="A905" s="198">
        <v>18080</v>
      </c>
      <c r="B905" s="199">
        <v>1682.64</v>
      </c>
      <c r="C905" s="199">
        <v>-42.77</v>
      </c>
      <c r="D905" s="198">
        <v>354</v>
      </c>
    </row>
    <row r="906" spans="1:4">
      <c r="A906" s="198">
        <v>18100</v>
      </c>
      <c r="B906" s="199">
        <v>1683.07</v>
      </c>
      <c r="C906" s="199">
        <v>-42.9</v>
      </c>
      <c r="D906" s="198">
        <v>355</v>
      </c>
    </row>
    <row r="907" spans="1:4">
      <c r="A907" s="198">
        <v>18120</v>
      </c>
      <c r="B907" s="199">
        <v>1683.57</v>
      </c>
      <c r="C907" s="199">
        <v>-42.77</v>
      </c>
      <c r="D907" s="198">
        <v>356</v>
      </c>
    </row>
    <row r="908" spans="1:4">
      <c r="A908" s="198">
        <v>18140</v>
      </c>
      <c r="B908" s="199">
        <v>1684.07</v>
      </c>
      <c r="C908" s="199">
        <v>-42.99</v>
      </c>
      <c r="D908" s="198">
        <v>356</v>
      </c>
    </row>
    <row r="909" spans="1:4">
      <c r="A909" s="198">
        <v>18160</v>
      </c>
      <c r="B909" s="199">
        <v>1684.55</v>
      </c>
      <c r="C909" s="199">
        <v>-40.6</v>
      </c>
      <c r="D909" s="198">
        <v>357</v>
      </c>
    </row>
    <row r="910" spans="1:4">
      <c r="A910" s="198">
        <v>18180</v>
      </c>
      <c r="B910" s="199">
        <v>1685.06</v>
      </c>
      <c r="C910" s="199">
        <v>-40.68</v>
      </c>
      <c r="D910" s="198">
        <v>358</v>
      </c>
    </row>
    <row r="911" spans="1:4">
      <c r="A911" s="198">
        <v>18200</v>
      </c>
      <c r="B911" s="199">
        <v>1685.55</v>
      </c>
      <c r="C911" s="199">
        <v>-40.98</v>
      </c>
      <c r="D911" s="198">
        <v>358</v>
      </c>
    </row>
    <row r="912" spans="1:4">
      <c r="A912" s="198">
        <v>18220</v>
      </c>
      <c r="B912" s="199">
        <v>1686.04</v>
      </c>
      <c r="C912" s="199">
        <v>-42.25</v>
      </c>
      <c r="D912" s="198">
        <v>358</v>
      </c>
    </row>
    <row r="913" spans="1:4">
      <c r="A913" s="198">
        <v>18240</v>
      </c>
      <c r="B913" s="199">
        <v>1686.5</v>
      </c>
      <c r="C913" s="199">
        <v>-41.83</v>
      </c>
      <c r="D913" s="198">
        <v>359</v>
      </c>
    </row>
    <row r="914" spans="1:4">
      <c r="A914" s="198">
        <v>18260</v>
      </c>
      <c r="B914" s="199">
        <v>1686.95</v>
      </c>
      <c r="C914" s="199">
        <v>-41.63</v>
      </c>
      <c r="D914" s="198">
        <v>359</v>
      </c>
    </row>
    <row r="915" spans="1:4">
      <c r="A915" s="198">
        <v>18280</v>
      </c>
      <c r="B915" s="199">
        <v>1687.35</v>
      </c>
      <c r="C915" s="199">
        <v>-44.35</v>
      </c>
      <c r="D915" s="198">
        <v>360</v>
      </c>
    </row>
    <row r="916" spans="1:4">
      <c r="A916" s="198">
        <v>18300</v>
      </c>
      <c r="B916" s="199">
        <v>1687.86</v>
      </c>
      <c r="C916" s="199">
        <v>-42.17</v>
      </c>
      <c r="D916" s="198">
        <v>361</v>
      </c>
    </row>
    <row r="917" spans="1:4">
      <c r="A917" s="198">
        <v>18320</v>
      </c>
      <c r="B917" s="199">
        <v>1688.35</v>
      </c>
      <c r="C917" s="199">
        <v>-40.74</v>
      </c>
      <c r="D917" s="198">
        <v>361</v>
      </c>
    </row>
    <row r="918" spans="1:4">
      <c r="A918" s="198">
        <v>18340</v>
      </c>
      <c r="B918" s="199">
        <v>1688.78</v>
      </c>
      <c r="C918" s="199">
        <v>-43.78</v>
      </c>
      <c r="D918" s="198">
        <v>362</v>
      </c>
    </row>
    <row r="919" spans="1:4">
      <c r="A919" s="198">
        <v>18360</v>
      </c>
      <c r="B919" s="199">
        <v>1689.23</v>
      </c>
      <c r="C919" s="199">
        <v>-42.4</v>
      </c>
      <c r="D919" s="198">
        <v>364</v>
      </c>
    </row>
    <row r="920" spans="1:4">
      <c r="A920" s="198">
        <v>18380</v>
      </c>
      <c r="B920" s="199">
        <v>1689.66</v>
      </c>
      <c r="C920" s="199">
        <v>-43.02</v>
      </c>
      <c r="D920" s="198">
        <v>364</v>
      </c>
    </row>
    <row r="921" spans="1:4">
      <c r="A921" s="198">
        <v>18400</v>
      </c>
      <c r="B921" s="199">
        <v>1690.04</v>
      </c>
      <c r="C921" s="199">
        <v>-42.35</v>
      </c>
      <c r="D921" s="198">
        <v>365</v>
      </c>
    </row>
    <row r="922" spans="1:4">
      <c r="A922" s="198">
        <v>18420</v>
      </c>
      <c r="B922" s="199">
        <v>1690.43</v>
      </c>
      <c r="C922" s="199">
        <v>-41.89</v>
      </c>
      <c r="D922" s="198">
        <v>366</v>
      </c>
    </row>
    <row r="923" spans="1:4">
      <c r="A923" s="198">
        <v>18440</v>
      </c>
      <c r="B923" s="199">
        <v>1690.92</v>
      </c>
      <c r="C923" s="199">
        <v>-42.12</v>
      </c>
      <c r="D923" s="198">
        <v>366</v>
      </c>
    </row>
    <row r="924" spans="1:4">
      <c r="A924" s="198">
        <v>18460</v>
      </c>
      <c r="B924" s="199">
        <v>1691.32</v>
      </c>
      <c r="C924" s="199">
        <v>-42.25</v>
      </c>
      <c r="D924" s="198">
        <v>368</v>
      </c>
    </row>
    <row r="925" spans="1:4">
      <c r="A925" s="198">
        <v>18480</v>
      </c>
      <c r="B925" s="199">
        <v>1691.75</v>
      </c>
      <c r="C925" s="199">
        <v>-42.82</v>
      </c>
      <c r="D925" s="198">
        <v>368</v>
      </c>
    </row>
    <row r="926" spans="1:4">
      <c r="A926" s="198">
        <v>18500</v>
      </c>
      <c r="B926" s="199">
        <v>1692.19</v>
      </c>
      <c r="C926" s="199">
        <v>-40.04</v>
      </c>
      <c r="D926" s="198">
        <v>370</v>
      </c>
    </row>
    <row r="927" spans="1:4">
      <c r="A927" s="198">
        <v>18520</v>
      </c>
      <c r="B927" s="199">
        <v>1692.67</v>
      </c>
      <c r="C927" s="199">
        <v>-42.21</v>
      </c>
      <c r="D927" s="198">
        <v>370</v>
      </c>
    </row>
    <row r="928" spans="1:4">
      <c r="A928" s="198">
        <v>18540</v>
      </c>
      <c r="B928" s="199">
        <v>1693.11</v>
      </c>
      <c r="C928" s="199">
        <v>-41.75</v>
      </c>
      <c r="D928" s="198">
        <v>372</v>
      </c>
    </row>
    <row r="929" spans="1:4">
      <c r="A929" s="198">
        <v>18560</v>
      </c>
      <c r="B929" s="199">
        <v>1693.54</v>
      </c>
      <c r="C929" s="199">
        <v>-39.92</v>
      </c>
      <c r="D929" s="198">
        <v>374</v>
      </c>
    </row>
    <row r="930" spans="1:4">
      <c r="A930" s="198">
        <v>18580</v>
      </c>
      <c r="B930" s="199">
        <v>1693.97</v>
      </c>
      <c r="C930" s="199">
        <v>-40.92</v>
      </c>
      <c r="D930" s="198">
        <v>375</v>
      </c>
    </row>
    <row r="931" spans="1:4">
      <c r="A931" s="198">
        <v>18600</v>
      </c>
      <c r="B931" s="199">
        <v>1694.41</v>
      </c>
      <c r="C931" s="199">
        <v>-42.85</v>
      </c>
      <c r="D931" s="198">
        <v>377</v>
      </c>
    </row>
    <row r="932" spans="1:4">
      <c r="A932" s="198">
        <v>18620</v>
      </c>
      <c r="B932" s="199">
        <v>1694.92</v>
      </c>
      <c r="C932" s="199">
        <v>-41.37</v>
      </c>
      <c r="D932" s="198">
        <v>378</v>
      </c>
    </row>
    <row r="933" spans="1:4">
      <c r="A933" s="198">
        <v>18640</v>
      </c>
      <c r="B933" s="199">
        <v>1695.36</v>
      </c>
      <c r="C933" s="199">
        <v>-40.409999999999997</v>
      </c>
      <c r="D933" s="198">
        <v>380</v>
      </c>
    </row>
    <row r="934" spans="1:4">
      <c r="A934" s="198">
        <v>18660</v>
      </c>
      <c r="B934" s="199">
        <v>1695.82</v>
      </c>
      <c r="C934" s="199">
        <v>-40.96</v>
      </c>
      <c r="D934" s="198">
        <v>380</v>
      </c>
    </row>
    <row r="935" spans="1:4">
      <c r="A935" s="198">
        <v>18680</v>
      </c>
      <c r="B935" s="199">
        <v>1696.29</v>
      </c>
      <c r="C935" s="199">
        <v>-40.119999999999997</v>
      </c>
      <c r="D935" s="198">
        <v>381</v>
      </c>
    </row>
    <row r="936" spans="1:4">
      <c r="A936" s="198">
        <v>18700</v>
      </c>
      <c r="B936" s="199">
        <v>1696.74</v>
      </c>
      <c r="C936" s="199">
        <v>-41.7</v>
      </c>
      <c r="D936" s="198">
        <v>381</v>
      </c>
    </row>
    <row r="937" spans="1:4">
      <c r="A937" s="198">
        <v>18720</v>
      </c>
      <c r="B937" s="199">
        <v>1697.18</v>
      </c>
      <c r="C937" s="199">
        <v>-41.13</v>
      </c>
      <c r="D937" s="198">
        <v>382</v>
      </c>
    </row>
    <row r="938" spans="1:4">
      <c r="A938" s="198">
        <v>18740</v>
      </c>
      <c r="B938" s="199">
        <v>1697.67</v>
      </c>
      <c r="C938" s="199">
        <v>-41.01</v>
      </c>
      <c r="D938" s="198">
        <v>383</v>
      </c>
    </row>
    <row r="939" spans="1:4">
      <c r="A939" s="198">
        <v>18760</v>
      </c>
      <c r="B939" s="199">
        <v>1698.13</v>
      </c>
      <c r="C939" s="199">
        <v>-42.66</v>
      </c>
      <c r="D939" s="198">
        <v>384</v>
      </c>
    </row>
    <row r="940" spans="1:4">
      <c r="A940" s="198">
        <v>18780</v>
      </c>
      <c r="B940" s="199">
        <v>1698.59</v>
      </c>
      <c r="C940" s="199">
        <v>-42.25</v>
      </c>
      <c r="D940" s="198">
        <v>384</v>
      </c>
    </row>
    <row r="941" spans="1:4">
      <c r="A941" s="198">
        <v>18800</v>
      </c>
      <c r="B941" s="199">
        <v>1699.01</v>
      </c>
      <c r="C941" s="199">
        <v>-41.46</v>
      </c>
      <c r="D941" s="198">
        <v>386</v>
      </c>
    </row>
    <row r="942" spans="1:4">
      <c r="A942" s="198">
        <v>18820</v>
      </c>
      <c r="B942" s="199">
        <v>1699.51</v>
      </c>
      <c r="C942" s="199">
        <v>-41.24</v>
      </c>
      <c r="D942" s="198">
        <v>387</v>
      </c>
    </row>
    <row r="943" spans="1:4">
      <c r="A943" s="198">
        <v>18840</v>
      </c>
      <c r="B943" s="199">
        <v>1700</v>
      </c>
      <c r="C943" s="199">
        <v>-40.869999999999997</v>
      </c>
      <c r="D943" s="198">
        <v>389</v>
      </c>
    </row>
    <row r="944" spans="1:4">
      <c r="A944" s="198">
        <v>18860</v>
      </c>
      <c r="B944" s="199">
        <v>1700.51</v>
      </c>
      <c r="C944" s="199">
        <v>-41.97</v>
      </c>
      <c r="D944" s="198">
        <v>389</v>
      </c>
    </row>
    <row r="945" spans="1:4">
      <c r="A945" s="198">
        <v>18880</v>
      </c>
      <c r="B945" s="199">
        <v>1700.94</v>
      </c>
      <c r="C945" s="199">
        <v>-40.39</v>
      </c>
      <c r="D945" s="198">
        <v>390</v>
      </c>
    </row>
    <row r="946" spans="1:4">
      <c r="A946" s="198">
        <v>18900</v>
      </c>
      <c r="B946" s="199">
        <v>1701.38</v>
      </c>
      <c r="C946" s="199">
        <v>-40.26</v>
      </c>
      <c r="D946" s="198">
        <v>392</v>
      </c>
    </row>
    <row r="947" spans="1:4">
      <c r="A947" s="198">
        <v>18920</v>
      </c>
      <c r="B947" s="199">
        <v>1701.82</v>
      </c>
      <c r="C947" s="199">
        <v>-42.36</v>
      </c>
      <c r="D947" s="198">
        <v>393</v>
      </c>
    </row>
    <row r="948" spans="1:4">
      <c r="A948" s="198">
        <v>18940</v>
      </c>
      <c r="B948" s="199">
        <v>1702.27</v>
      </c>
      <c r="C948" s="199">
        <v>-42.09</v>
      </c>
      <c r="D948" s="198">
        <v>394</v>
      </c>
    </row>
    <row r="949" spans="1:4">
      <c r="A949" s="198">
        <v>18960</v>
      </c>
      <c r="B949" s="199">
        <v>1702.68</v>
      </c>
      <c r="C949" s="199">
        <v>-40.85</v>
      </c>
      <c r="D949" s="198">
        <v>396</v>
      </c>
    </row>
    <row r="950" spans="1:4">
      <c r="A950" s="198">
        <v>18980</v>
      </c>
      <c r="B950" s="199">
        <v>1703.14</v>
      </c>
      <c r="C950" s="199">
        <v>-42.11</v>
      </c>
      <c r="D950" s="198">
        <v>398</v>
      </c>
    </row>
    <row r="951" spans="1:4">
      <c r="A951" s="198">
        <v>19000</v>
      </c>
      <c r="B951" s="199">
        <v>1703.56</v>
      </c>
      <c r="C951" s="199">
        <v>-41.29</v>
      </c>
      <c r="D951" s="198">
        <v>398</v>
      </c>
    </row>
    <row r="952" spans="1:4">
      <c r="A952" s="198">
        <v>19020</v>
      </c>
      <c r="B952" s="199">
        <v>1703.99</v>
      </c>
      <c r="C952" s="199">
        <v>-42.16</v>
      </c>
      <c r="D952" s="198">
        <v>400</v>
      </c>
    </row>
    <row r="953" spans="1:4">
      <c r="A953" s="198">
        <v>19040</v>
      </c>
      <c r="B953" s="199">
        <v>1704.42</v>
      </c>
      <c r="C953" s="199">
        <v>-40.04</v>
      </c>
      <c r="D953" s="198">
        <v>400</v>
      </c>
    </row>
    <row r="954" spans="1:4">
      <c r="A954" s="198">
        <v>19060</v>
      </c>
      <c r="B954" s="199">
        <v>1704.87</v>
      </c>
      <c r="C954" s="199">
        <v>-42.61</v>
      </c>
      <c r="D954" s="198">
        <v>401</v>
      </c>
    </row>
    <row r="955" spans="1:4">
      <c r="A955" s="198">
        <v>19080</v>
      </c>
      <c r="B955" s="199">
        <v>1705.33</v>
      </c>
      <c r="C955" s="199">
        <v>-41.81</v>
      </c>
      <c r="D955" s="198">
        <v>401</v>
      </c>
    </row>
    <row r="956" spans="1:4">
      <c r="A956" s="198">
        <v>19100</v>
      </c>
      <c r="B956" s="199">
        <v>1705.76</v>
      </c>
      <c r="C956" s="199">
        <v>-42.03</v>
      </c>
      <c r="D956" s="198">
        <v>402</v>
      </c>
    </row>
    <row r="957" spans="1:4">
      <c r="A957" s="198">
        <v>19120</v>
      </c>
      <c r="B957" s="199">
        <v>1706.18</v>
      </c>
      <c r="C957" s="199">
        <v>-41.5</v>
      </c>
      <c r="D957" s="198">
        <v>404</v>
      </c>
    </row>
    <row r="958" spans="1:4">
      <c r="A958" s="198">
        <v>19140</v>
      </c>
      <c r="B958" s="199">
        <v>1706.68</v>
      </c>
      <c r="C958" s="199">
        <v>-42.48</v>
      </c>
      <c r="D958" s="198">
        <v>405</v>
      </c>
    </row>
    <row r="959" spans="1:4">
      <c r="A959" s="198">
        <v>19160</v>
      </c>
      <c r="B959" s="199">
        <v>1707.08</v>
      </c>
      <c r="C959" s="199">
        <v>-42.75</v>
      </c>
      <c r="D959" s="198">
        <v>406</v>
      </c>
    </row>
    <row r="960" spans="1:4">
      <c r="A960" s="198">
        <v>19180</v>
      </c>
      <c r="B960" s="199">
        <v>1707.55</v>
      </c>
      <c r="C960" s="199">
        <v>-41.38</v>
      </c>
      <c r="D960" s="198">
        <v>407</v>
      </c>
    </row>
    <row r="961" spans="1:4">
      <c r="A961" s="198">
        <v>19200</v>
      </c>
      <c r="B961" s="199">
        <v>1708.02</v>
      </c>
      <c r="C961" s="199">
        <v>-43.74</v>
      </c>
      <c r="D961" s="198">
        <v>407</v>
      </c>
    </row>
    <row r="962" spans="1:4">
      <c r="A962" s="198">
        <v>19220</v>
      </c>
      <c r="B962" s="199">
        <v>1708.4</v>
      </c>
      <c r="C962" s="199">
        <v>-42.52</v>
      </c>
      <c r="D962" s="198">
        <v>408</v>
      </c>
    </row>
    <row r="963" spans="1:4">
      <c r="A963" s="198">
        <v>19240</v>
      </c>
      <c r="B963" s="199">
        <v>1708.82</v>
      </c>
      <c r="C963" s="199">
        <v>-40.54</v>
      </c>
      <c r="D963" s="198">
        <v>410</v>
      </c>
    </row>
    <row r="964" spans="1:4">
      <c r="A964" s="198">
        <v>19260</v>
      </c>
      <c r="B964" s="199">
        <v>1709.27</v>
      </c>
      <c r="C964" s="199">
        <v>-43.75</v>
      </c>
      <c r="D964" s="198">
        <v>410</v>
      </c>
    </row>
    <row r="965" spans="1:4">
      <c r="A965" s="198">
        <v>19280</v>
      </c>
      <c r="B965" s="199">
        <v>1709.72</v>
      </c>
      <c r="C965" s="199">
        <v>-41.23</v>
      </c>
      <c r="D965" s="198">
        <v>411</v>
      </c>
    </row>
    <row r="966" spans="1:4">
      <c r="A966" s="198">
        <v>19300</v>
      </c>
      <c r="B966" s="199">
        <v>1710.14</v>
      </c>
      <c r="C966" s="199">
        <v>-42.72</v>
      </c>
      <c r="D966" s="198">
        <v>412</v>
      </c>
    </row>
    <row r="967" spans="1:4">
      <c r="A967" s="198">
        <v>19320</v>
      </c>
      <c r="B967" s="199">
        <v>1710.58</v>
      </c>
      <c r="C967" s="199">
        <v>-40.42</v>
      </c>
      <c r="D967" s="198">
        <v>413</v>
      </c>
    </row>
    <row r="968" spans="1:4">
      <c r="A968" s="198">
        <v>19340</v>
      </c>
      <c r="B968" s="199">
        <v>1711.04</v>
      </c>
      <c r="C968" s="199">
        <v>-41.28</v>
      </c>
      <c r="D968" s="198">
        <v>414</v>
      </c>
    </row>
    <row r="969" spans="1:4">
      <c r="A969" s="198">
        <v>19360</v>
      </c>
      <c r="B969" s="199">
        <v>1711.47</v>
      </c>
      <c r="C969" s="199">
        <v>-41.68</v>
      </c>
      <c r="D969" s="198">
        <v>414</v>
      </c>
    </row>
    <row r="970" spans="1:4">
      <c r="A970" s="198">
        <v>19380</v>
      </c>
      <c r="B970" s="199">
        <v>1711.88</v>
      </c>
      <c r="C970" s="199">
        <v>-41.75</v>
      </c>
      <c r="D970" s="198">
        <v>415</v>
      </c>
    </row>
    <row r="971" spans="1:4">
      <c r="A971" s="198">
        <v>19400</v>
      </c>
      <c r="B971" s="199">
        <v>1712.33</v>
      </c>
      <c r="C971" s="199">
        <v>-42.86</v>
      </c>
      <c r="D971" s="198">
        <v>416</v>
      </c>
    </row>
    <row r="972" spans="1:4">
      <c r="A972" s="198">
        <v>19420</v>
      </c>
      <c r="B972" s="199">
        <v>1712.79</v>
      </c>
      <c r="C972" s="199">
        <v>-43.07</v>
      </c>
      <c r="D972" s="198">
        <v>418</v>
      </c>
    </row>
    <row r="973" spans="1:4">
      <c r="A973" s="198">
        <v>19440</v>
      </c>
      <c r="B973" s="199">
        <v>1713.29</v>
      </c>
      <c r="C973" s="199">
        <v>-42.36</v>
      </c>
      <c r="D973" s="198">
        <v>419</v>
      </c>
    </row>
    <row r="974" spans="1:4">
      <c r="A974" s="198">
        <v>19460</v>
      </c>
      <c r="B974" s="199">
        <v>1713.72</v>
      </c>
      <c r="C974" s="199">
        <v>-40.85</v>
      </c>
      <c r="D974" s="198">
        <v>420</v>
      </c>
    </row>
    <row r="975" spans="1:4">
      <c r="A975" s="198">
        <v>19480</v>
      </c>
      <c r="B975" s="199">
        <v>1714.18</v>
      </c>
      <c r="C975" s="199">
        <v>-41.35</v>
      </c>
      <c r="D975" s="198">
        <v>421</v>
      </c>
    </row>
    <row r="976" spans="1:4">
      <c r="A976" s="198">
        <v>19500</v>
      </c>
      <c r="B976" s="199">
        <v>1714.61</v>
      </c>
      <c r="C976" s="199">
        <v>-42.17</v>
      </c>
      <c r="D976" s="198">
        <v>422</v>
      </c>
    </row>
    <row r="977" spans="1:4">
      <c r="A977" s="198">
        <v>19520</v>
      </c>
      <c r="B977" s="199">
        <v>1715.1</v>
      </c>
      <c r="C977" s="199">
        <v>-41.37</v>
      </c>
      <c r="D977" s="198">
        <v>422</v>
      </c>
    </row>
    <row r="978" spans="1:4">
      <c r="A978" s="198">
        <v>19540</v>
      </c>
      <c r="B978" s="199">
        <v>1715.54</v>
      </c>
      <c r="C978" s="199">
        <v>-42.65</v>
      </c>
      <c r="D978" s="198">
        <v>424</v>
      </c>
    </row>
    <row r="979" spans="1:4">
      <c r="A979" s="198">
        <v>19560</v>
      </c>
      <c r="B979" s="199">
        <v>1716.03</v>
      </c>
      <c r="C979" s="199">
        <v>-40.93</v>
      </c>
      <c r="D979" s="198">
        <v>425</v>
      </c>
    </row>
    <row r="980" spans="1:4">
      <c r="A980" s="198">
        <v>19580</v>
      </c>
      <c r="B980" s="199">
        <v>1716.53</v>
      </c>
      <c r="C980" s="199">
        <v>-42.56</v>
      </c>
      <c r="D980" s="198">
        <v>425</v>
      </c>
    </row>
    <row r="981" spans="1:4">
      <c r="A981" s="198">
        <v>19600</v>
      </c>
      <c r="B981" s="199">
        <v>1716.99</v>
      </c>
      <c r="C981" s="199">
        <v>-40.46</v>
      </c>
      <c r="D981" s="198">
        <v>426</v>
      </c>
    </row>
    <row r="982" spans="1:4">
      <c r="A982" s="198">
        <v>19620</v>
      </c>
      <c r="B982" s="199">
        <v>1717.4</v>
      </c>
      <c r="C982" s="199">
        <v>-40.83</v>
      </c>
      <c r="D982" s="198">
        <v>427</v>
      </c>
    </row>
    <row r="983" spans="1:4">
      <c r="A983" s="198">
        <v>19640</v>
      </c>
      <c r="B983" s="199">
        <v>1717.83</v>
      </c>
      <c r="C983" s="199">
        <v>-40.89</v>
      </c>
      <c r="D983" s="198">
        <v>428</v>
      </c>
    </row>
    <row r="984" spans="1:4">
      <c r="A984" s="198">
        <v>19660</v>
      </c>
      <c r="B984" s="199">
        <v>1718.29</v>
      </c>
      <c r="C984" s="199">
        <v>-41.84</v>
      </c>
      <c r="D984" s="198">
        <v>428</v>
      </c>
    </row>
    <row r="985" spans="1:4">
      <c r="A985" s="198">
        <v>19680</v>
      </c>
      <c r="B985" s="199">
        <v>1718.67</v>
      </c>
      <c r="C985" s="199">
        <v>-39.93</v>
      </c>
      <c r="D985" s="198">
        <v>430</v>
      </c>
    </row>
    <row r="986" spans="1:4">
      <c r="A986" s="198">
        <v>19700</v>
      </c>
      <c r="B986" s="199">
        <v>1719.11</v>
      </c>
      <c r="C986" s="199">
        <v>-41.5</v>
      </c>
      <c r="D986" s="198">
        <v>431</v>
      </c>
    </row>
    <row r="987" spans="1:4">
      <c r="A987" s="198">
        <v>19720</v>
      </c>
      <c r="B987" s="199">
        <v>1719.51</v>
      </c>
      <c r="C987" s="199">
        <v>-42.05</v>
      </c>
      <c r="D987" s="198">
        <v>432</v>
      </c>
    </row>
    <row r="988" spans="1:4">
      <c r="A988" s="198">
        <v>19740</v>
      </c>
      <c r="B988" s="199">
        <v>1719.89</v>
      </c>
      <c r="C988" s="199">
        <v>-41.43</v>
      </c>
      <c r="D988" s="198">
        <v>433</v>
      </c>
    </row>
    <row r="989" spans="1:4">
      <c r="A989" s="198">
        <v>19760</v>
      </c>
      <c r="B989" s="199">
        <v>1720.28</v>
      </c>
      <c r="C989" s="199">
        <v>-41.4</v>
      </c>
      <c r="D989" s="198">
        <v>434</v>
      </c>
    </row>
    <row r="990" spans="1:4">
      <c r="A990" s="198">
        <v>19780</v>
      </c>
      <c r="B990" s="199">
        <v>1720.73</v>
      </c>
      <c r="C990" s="199">
        <v>-41.63</v>
      </c>
      <c r="D990" s="198">
        <v>434</v>
      </c>
    </row>
    <row r="991" spans="1:4">
      <c r="A991" s="198">
        <v>19800</v>
      </c>
      <c r="B991" s="199">
        <v>1721.17</v>
      </c>
      <c r="C991" s="199">
        <v>-42.8</v>
      </c>
      <c r="D991" s="198">
        <v>434</v>
      </c>
    </row>
    <row r="992" spans="1:4">
      <c r="A992" s="198">
        <v>19820</v>
      </c>
      <c r="B992" s="199">
        <v>1721.64</v>
      </c>
      <c r="C992" s="199">
        <v>-43.02</v>
      </c>
      <c r="D992" s="198">
        <v>436</v>
      </c>
    </row>
    <row r="993" spans="1:4">
      <c r="A993" s="198">
        <v>19840</v>
      </c>
      <c r="B993" s="199">
        <v>1722.09</v>
      </c>
      <c r="C993" s="199">
        <v>-41.4</v>
      </c>
      <c r="D993" s="198">
        <v>438</v>
      </c>
    </row>
    <row r="994" spans="1:4">
      <c r="A994" s="198">
        <v>19860</v>
      </c>
      <c r="B994" s="199">
        <v>1722.54</v>
      </c>
      <c r="C994" s="199">
        <v>-40.22</v>
      </c>
      <c r="D994" s="198">
        <v>438</v>
      </c>
    </row>
    <row r="995" spans="1:4">
      <c r="A995" s="198">
        <v>19880</v>
      </c>
      <c r="B995" s="199">
        <v>1723.03</v>
      </c>
      <c r="C995" s="199">
        <v>-40.69</v>
      </c>
      <c r="D995" s="198">
        <v>438</v>
      </c>
    </row>
    <row r="996" spans="1:4">
      <c r="A996" s="198">
        <v>19900</v>
      </c>
      <c r="B996" s="199">
        <v>1723.44</v>
      </c>
      <c r="C996" s="199">
        <v>-41.43</v>
      </c>
      <c r="D996" s="198">
        <v>439</v>
      </c>
    </row>
    <row r="997" spans="1:4">
      <c r="A997" s="198">
        <v>19920</v>
      </c>
      <c r="B997" s="199">
        <v>1723.9</v>
      </c>
      <c r="C997" s="199">
        <v>-40.659999999999997</v>
      </c>
      <c r="D997" s="198">
        <v>440</v>
      </c>
    </row>
    <row r="998" spans="1:4">
      <c r="A998" s="198">
        <v>19940</v>
      </c>
      <c r="B998" s="199">
        <v>1724.34</v>
      </c>
      <c r="C998" s="199">
        <v>-41.6</v>
      </c>
      <c r="D998" s="198">
        <v>441</v>
      </c>
    </row>
    <row r="999" spans="1:4">
      <c r="A999" s="198">
        <v>19960</v>
      </c>
      <c r="B999" s="199">
        <v>1724.81</v>
      </c>
      <c r="C999" s="199">
        <v>-42.62</v>
      </c>
      <c r="D999" s="198">
        <v>442</v>
      </c>
    </row>
    <row r="1000" spans="1:4">
      <c r="A1000" s="198">
        <v>19980</v>
      </c>
      <c r="B1000" s="199">
        <v>1725.24</v>
      </c>
      <c r="C1000" s="199">
        <v>-42.14</v>
      </c>
      <c r="D1000" s="198">
        <v>443</v>
      </c>
    </row>
    <row r="1001" spans="1:4">
      <c r="A1001" s="198">
        <v>20000</v>
      </c>
      <c r="B1001" s="199">
        <v>1725.63</v>
      </c>
      <c r="C1001" s="199">
        <v>-42.66</v>
      </c>
      <c r="D1001" s="198">
        <v>444</v>
      </c>
    </row>
    <row r="1002" spans="1:4">
      <c r="A1002" s="198">
        <v>20020</v>
      </c>
      <c r="B1002" s="199">
        <v>1726.07</v>
      </c>
      <c r="C1002" s="199">
        <v>-41.97</v>
      </c>
      <c r="D1002" s="198">
        <v>445</v>
      </c>
    </row>
    <row r="1003" spans="1:4">
      <c r="A1003" s="198">
        <v>20040</v>
      </c>
      <c r="B1003" s="199">
        <v>1726.48</v>
      </c>
      <c r="C1003" s="199">
        <v>-41.69</v>
      </c>
      <c r="D1003" s="198">
        <v>445</v>
      </c>
    </row>
    <row r="1004" spans="1:4">
      <c r="A1004" s="198">
        <v>20060</v>
      </c>
      <c r="B1004" s="199">
        <v>1726.96</v>
      </c>
      <c r="C1004" s="199">
        <v>-42.76</v>
      </c>
      <c r="D1004" s="198">
        <v>446</v>
      </c>
    </row>
    <row r="1005" spans="1:4">
      <c r="A1005" s="198">
        <v>20080</v>
      </c>
      <c r="B1005" s="199">
        <v>1727.42</v>
      </c>
      <c r="C1005" s="199">
        <v>-42.71</v>
      </c>
      <c r="D1005" s="198">
        <v>446</v>
      </c>
    </row>
    <row r="1006" spans="1:4">
      <c r="A1006" s="198">
        <v>20100</v>
      </c>
      <c r="B1006" s="199">
        <v>1727.81</v>
      </c>
      <c r="C1006" s="199">
        <v>-41.33</v>
      </c>
      <c r="D1006" s="198">
        <v>447</v>
      </c>
    </row>
    <row r="1007" spans="1:4">
      <c r="A1007" s="198">
        <v>20120</v>
      </c>
      <c r="B1007" s="199">
        <v>1728.24</v>
      </c>
      <c r="C1007" s="199">
        <v>-42.68</v>
      </c>
      <c r="D1007" s="198">
        <v>447</v>
      </c>
    </row>
    <row r="1008" spans="1:4">
      <c r="A1008" s="198">
        <v>20140</v>
      </c>
      <c r="B1008" s="199">
        <v>1728.67</v>
      </c>
      <c r="C1008" s="199">
        <v>-42.01</v>
      </c>
      <c r="D1008" s="198">
        <v>448</v>
      </c>
    </row>
    <row r="1009" spans="1:4">
      <c r="A1009" s="198">
        <v>20160</v>
      </c>
      <c r="B1009" s="199">
        <v>1729.12</v>
      </c>
      <c r="C1009" s="199">
        <v>-42.6</v>
      </c>
      <c r="D1009" s="198">
        <v>449</v>
      </c>
    </row>
    <row r="1010" spans="1:4">
      <c r="A1010" s="198">
        <v>20180</v>
      </c>
      <c r="B1010" s="199">
        <v>1729.56</v>
      </c>
      <c r="C1010" s="199">
        <v>-42.19</v>
      </c>
      <c r="D1010" s="198">
        <v>450</v>
      </c>
    </row>
    <row r="1011" spans="1:4">
      <c r="A1011" s="198">
        <v>20200</v>
      </c>
      <c r="B1011" s="199">
        <v>1730.04</v>
      </c>
      <c r="C1011" s="199">
        <v>-42.79</v>
      </c>
      <c r="D1011" s="198">
        <v>452</v>
      </c>
    </row>
    <row r="1012" spans="1:4">
      <c r="A1012" s="198">
        <v>20220</v>
      </c>
      <c r="B1012" s="199">
        <v>1730.55</v>
      </c>
      <c r="C1012" s="199">
        <v>-40.369999999999997</v>
      </c>
      <c r="D1012" s="198">
        <v>452</v>
      </c>
    </row>
    <row r="1013" spans="1:4">
      <c r="A1013" s="198">
        <v>20240</v>
      </c>
      <c r="B1013" s="199">
        <v>1731</v>
      </c>
      <c r="C1013" s="199">
        <v>-41.4</v>
      </c>
      <c r="D1013" s="198">
        <v>452</v>
      </c>
    </row>
    <row r="1014" spans="1:4">
      <c r="A1014" s="198">
        <v>20260</v>
      </c>
      <c r="B1014" s="199">
        <v>1731.47</v>
      </c>
      <c r="C1014" s="199">
        <v>-42.46</v>
      </c>
      <c r="D1014" s="198">
        <v>453</v>
      </c>
    </row>
    <row r="1015" spans="1:4">
      <c r="A1015" s="198">
        <v>20280</v>
      </c>
      <c r="B1015" s="199">
        <v>1731.96</v>
      </c>
      <c r="C1015" s="199">
        <v>-42.54</v>
      </c>
      <c r="D1015" s="198">
        <v>453</v>
      </c>
    </row>
    <row r="1016" spans="1:4">
      <c r="A1016" s="198">
        <v>20300</v>
      </c>
      <c r="B1016" s="199">
        <v>1732.41</v>
      </c>
      <c r="C1016" s="199">
        <v>-41.92</v>
      </c>
      <c r="D1016" s="198">
        <v>454</v>
      </c>
    </row>
    <row r="1017" spans="1:4">
      <c r="A1017" s="198">
        <v>20320</v>
      </c>
      <c r="B1017" s="199">
        <v>1732.92</v>
      </c>
      <c r="C1017" s="199">
        <v>-42.38</v>
      </c>
      <c r="D1017" s="198">
        <v>457</v>
      </c>
    </row>
    <row r="1018" spans="1:4">
      <c r="A1018" s="198">
        <v>20340</v>
      </c>
      <c r="B1018" s="199">
        <v>1733.32</v>
      </c>
      <c r="C1018" s="199">
        <v>-43.13</v>
      </c>
      <c r="D1018" s="198">
        <v>458</v>
      </c>
    </row>
    <row r="1019" spans="1:4">
      <c r="A1019" s="198">
        <v>20360</v>
      </c>
      <c r="B1019" s="199">
        <v>1733.76</v>
      </c>
      <c r="C1019" s="199">
        <v>-41.86</v>
      </c>
      <c r="D1019" s="198">
        <v>459</v>
      </c>
    </row>
    <row r="1020" spans="1:4">
      <c r="A1020" s="198">
        <v>20380</v>
      </c>
      <c r="B1020" s="199">
        <v>1734.14</v>
      </c>
      <c r="C1020" s="199">
        <v>-43.12</v>
      </c>
      <c r="D1020" s="198">
        <v>460</v>
      </c>
    </row>
    <row r="1021" spans="1:4">
      <c r="A1021" s="198">
        <v>20400</v>
      </c>
      <c r="B1021" s="199">
        <v>1734.57</v>
      </c>
      <c r="C1021" s="199">
        <v>-44.51</v>
      </c>
      <c r="D1021" s="198">
        <v>460</v>
      </c>
    </row>
    <row r="1022" spans="1:4">
      <c r="A1022" s="198">
        <v>20420</v>
      </c>
      <c r="B1022" s="199">
        <v>1735.04</v>
      </c>
      <c r="C1022" s="199">
        <v>-42.45</v>
      </c>
      <c r="D1022" s="198">
        <v>461</v>
      </c>
    </row>
    <row r="1023" spans="1:4">
      <c r="A1023" s="198">
        <v>20440</v>
      </c>
      <c r="B1023" s="199">
        <v>1735.43</v>
      </c>
      <c r="C1023" s="199">
        <v>-43.21</v>
      </c>
      <c r="D1023" s="198">
        <v>462</v>
      </c>
    </row>
    <row r="1024" spans="1:4">
      <c r="A1024" s="198">
        <v>20460</v>
      </c>
      <c r="B1024" s="199">
        <v>1735.82</v>
      </c>
      <c r="C1024" s="199">
        <v>-43.52</v>
      </c>
      <c r="D1024" s="198">
        <v>463</v>
      </c>
    </row>
    <row r="1025" spans="1:4">
      <c r="A1025" s="198">
        <v>20480</v>
      </c>
      <c r="B1025" s="199">
        <v>1736.26</v>
      </c>
      <c r="C1025" s="199">
        <v>-42.04</v>
      </c>
      <c r="D1025" s="198">
        <v>463</v>
      </c>
    </row>
    <row r="1026" spans="1:4">
      <c r="A1026" s="198">
        <v>20500</v>
      </c>
      <c r="B1026" s="199">
        <v>1736.75</v>
      </c>
      <c r="C1026" s="199">
        <v>-41.92</v>
      </c>
      <c r="D1026" s="198">
        <v>463</v>
      </c>
    </row>
    <row r="1027" spans="1:4">
      <c r="A1027" s="198">
        <v>20520</v>
      </c>
      <c r="B1027" s="199">
        <v>1737.16</v>
      </c>
      <c r="C1027" s="199">
        <v>-43.2</v>
      </c>
      <c r="D1027" s="198">
        <v>465</v>
      </c>
    </row>
    <row r="1028" spans="1:4">
      <c r="A1028" s="198">
        <v>20540</v>
      </c>
      <c r="B1028" s="199">
        <v>1737.61</v>
      </c>
      <c r="C1028" s="199">
        <v>-43.36</v>
      </c>
      <c r="D1028" s="198">
        <v>465</v>
      </c>
    </row>
    <row r="1029" spans="1:4">
      <c r="A1029" s="198">
        <v>20560</v>
      </c>
      <c r="B1029" s="199">
        <v>1738.09</v>
      </c>
      <c r="C1029" s="199">
        <v>-44.97</v>
      </c>
      <c r="D1029" s="198">
        <v>465</v>
      </c>
    </row>
    <row r="1030" spans="1:4">
      <c r="A1030" s="198">
        <v>20580</v>
      </c>
      <c r="B1030" s="199">
        <v>1738.51</v>
      </c>
      <c r="C1030" s="199">
        <v>-42.52</v>
      </c>
      <c r="D1030" s="198">
        <v>466</v>
      </c>
    </row>
    <row r="1031" spans="1:4">
      <c r="A1031" s="198">
        <v>20600</v>
      </c>
      <c r="B1031" s="199">
        <v>1738.97</v>
      </c>
      <c r="C1031" s="199">
        <v>-42.06</v>
      </c>
      <c r="D1031" s="198">
        <v>467</v>
      </c>
    </row>
    <row r="1032" spans="1:4">
      <c r="A1032" s="198">
        <v>20620</v>
      </c>
      <c r="B1032" s="199">
        <v>1739.44</v>
      </c>
      <c r="C1032" s="199">
        <v>-41.89</v>
      </c>
      <c r="D1032" s="198">
        <v>469</v>
      </c>
    </row>
    <row r="1033" spans="1:4">
      <c r="A1033" s="198">
        <v>20640</v>
      </c>
      <c r="B1033" s="199">
        <v>1739.86</v>
      </c>
      <c r="C1033" s="199">
        <v>-42.42</v>
      </c>
      <c r="D1033" s="198">
        <v>471</v>
      </c>
    </row>
    <row r="1034" spans="1:4">
      <c r="A1034" s="198">
        <v>20660</v>
      </c>
      <c r="B1034" s="199">
        <v>1740.31</v>
      </c>
      <c r="C1034" s="199">
        <v>-40.619999999999997</v>
      </c>
      <c r="D1034" s="198">
        <v>472</v>
      </c>
    </row>
    <row r="1035" spans="1:4">
      <c r="A1035" s="198">
        <v>20680</v>
      </c>
      <c r="B1035" s="199">
        <v>1740.77</v>
      </c>
      <c r="C1035" s="199">
        <v>-40.090000000000003</v>
      </c>
      <c r="D1035" s="198">
        <v>472</v>
      </c>
    </row>
    <row r="1036" spans="1:4">
      <c r="A1036" s="198">
        <v>20700</v>
      </c>
      <c r="B1036" s="199">
        <v>1741.14</v>
      </c>
      <c r="C1036" s="199">
        <v>-43.6</v>
      </c>
      <c r="D1036" s="198">
        <v>473</v>
      </c>
    </row>
    <row r="1037" spans="1:4">
      <c r="A1037" s="198">
        <v>20720</v>
      </c>
      <c r="B1037" s="199">
        <v>1741.54</v>
      </c>
      <c r="C1037" s="199">
        <v>-42.12</v>
      </c>
      <c r="D1037" s="198">
        <v>474</v>
      </c>
    </row>
    <row r="1038" spans="1:4">
      <c r="A1038" s="198">
        <v>20740</v>
      </c>
      <c r="B1038" s="199">
        <v>1741.97</v>
      </c>
      <c r="C1038" s="199">
        <v>-39.93</v>
      </c>
      <c r="D1038" s="198">
        <v>474</v>
      </c>
    </row>
    <row r="1039" spans="1:4">
      <c r="A1039" s="198">
        <v>20760</v>
      </c>
      <c r="B1039" s="199">
        <v>1742.43</v>
      </c>
      <c r="C1039" s="199">
        <v>-42.75</v>
      </c>
      <c r="D1039" s="198">
        <v>476</v>
      </c>
    </row>
    <row r="1040" spans="1:4">
      <c r="A1040" s="198">
        <v>20780</v>
      </c>
      <c r="B1040" s="199">
        <v>1742.87</v>
      </c>
      <c r="C1040" s="199">
        <v>-42.39</v>
      </c>
      <c r="D1040" s="198">
        <v>476</v>
      </c>
    </row>
    <row r="1041" spans="1:4">
      <c r="A1041" s="198">
        <v>20800</v>
      </c>
      <c r="B1041" s="199">
        <v>1743.32</v>
      </c>
      <c r="C1041" s="199">
        <v>-42.98</v>
      </c>
      <c r="D1041" s="198">
        <v>476</v>
      </c>
    </row>
    <row r="1042" spans="1:4">
      <c r="A1042" s="198">
        <v>20820</v>
      </c>
      <c r="B1042" s="199">
        <v>1743.7</v>
      </c>
      <c r="C1042" s="199">
        <v>-40.72</v>
      </c>
      <c r="D1042" s="198">
        <v>477</v>
      </c>
    </row>
    <row r="1043" spans="1:4">
      <c r="A1043" s="198">
        <v>20840</v>
      </c>
      <c r="B1043" s="199">
        <v>1744.13</v>
      </c>
      <c r="C1043" s="199">
        <v>-43.35</v>
      </c>
      <c r="D1043" s="198">
        <v>477</v>
      </c>
    </row>
    <row r="1044" spans="1:4">
      <c r="A1044" s="198">
        <v>20860</v>
      </c>
      <c r="B1044" s="199">
        <v>1744.54</v>
      </c>
      <c r="C1044" s="199">
        <v>-42.55</v>
      </c>
      <c r="D1044" s="198">
        <v>478</v>
      </c>
    </row>
    <row r="1045" spans="1:4">
      <c r="A1045" s="198">
        <v>20880</v>
      </c>
      <c r="B1045" s="199">
        <v>1744.94</v>
      </c>
      <c r="C1045" s="199">
        <v>-42.08</v>
      </c>
      <c r="D1045" s="198">
        <v>481</v>
      </c>
    </row>
    <row r="1046" spans="1:4">
      <c r="A1046" s="198">
        <v>20900</v>
      </c>
      <c r="B1046" s="199">
        <v>1745.31</v>
      </c>
      <c r="C1046" s="199">
        <v>-43.27</v>
      </c>
      <c r="D1046" s="198">
        <v>482</v>
      </c>
    </row>
    <row r="1047" spans="1:4">
      <c r="A1047" s="198">
        <v>20920</v>
      </c>
      <c r="B1047" s="199">
        <v>1745.74</v>
      </c>
      <c r="C1047" s="199">
        <v>-42.27</v>
      </c>
      <c r="D1047" s="198">
        <v>484</v>
      </c>
    </row>
    <row r="1048" spans="1:4">
      <c r="A1048" s="198">
        <v>20940</v>
      </c>
      <c r="B1048" s="199">
        <v>1746.13</v>
      </c>
      <c r="C1048" s="199">
        <v>-43.93</v>
      </c>
      <c r="D1048" s="198">
        <v>485</v>
      </c>
    </row>
    <row r="1049" spans="1:4">
      <c r="A1049" s="198">
        <v>20960</v>
      </c>
      <c r="B1049" s="199">
        <v>1746.52</v>
      </c>
      <c r="C1049" s="199">
        <v>-42.95</v>
      </c>
      <c r="D1049" s="198">
        <v>486</v>
      </c>
    </row>
    <row r="1050" spans="1:4">
      <c r="A1050" s="198">
        <v>20980</v>
      </c>
      <c r="B1050" s="199">
        <v>1746.92</v>
      </c>
      <c r="C1050" s="199">
        <v>-43.09</v>
      </c>
      <c r="D1050" s="198">
        <v>487</v>
      </c>
    </row>
    <row r="1051" spans="1:4">
      <c r="A1051" s="198">
        <v>21000</v>
      </c>
      <c r="B1051" s="199">
        <v>1747.3</v>
      </c>
      <c r="C1051" s="199">
        <v>-44.85</v>
      </c>
      <c r="D1051" s="198">
        <v>488</v>
      </c>
    </row>
    <row r="1052" spans="1:4">
      <c r="A1052" s="198">
        <v>21020</v>
      </c>
      <c r="B1052" s="199">
        <v>1747.68</v>
      </c>
      <c r="C1052" s="199">
        <v>-43.5</v>
      </c>
      <c r="D1052" s="198">
        <v>489</v>
      </c>
    </row>
    <row r="1053" spans="1:4">
      <c r="A1053" s="198">
        <v>21040</v>
      </c>
      <c r="B1053" s="199">
        <v>1748.07</v>
      </c>
      <c r="C1053" s="199">
        <v>-42.52</v>
      </c>
      <c r="D1053" s="198">
        <v>490</v>
      </c>
    </row>
    <row r="1054" spans="1:4">
      <c r="A1054" s="198">
        <v>21060</v>
      </c>
      <c r="B1054" s="199">
        <v>1748.43</v>
      </c>
      <c r="C1054" s="199">
        <v>-42.26</v>
      </c>
      <c r="D1054" s="198">
        <v>492</v>
      </c>
    </row>
    <row r="1055" spans="1:4">
      <c r="A1055" s="198">
        <v>21080</v>
      </c>
      <c r="B1055" s="199">
        <v>1748.81</v>
      </c>
      <c r="C1055" s="199">
        <v>-43.68</v>
      </c>
      <c r="D1055" s="198">
        <v>494</v>
      </c>
    </row>
    <row r="1056" spans="1:4">
      <c r="A1056" s="198">
        <v>21100</v>
      </c>
      <c r="B1056" s="199">
        <v>1749.18</v>
      </c>
      <c r="C1056" s="199">
        <v>-43.31</v>
      </c>
      <c r="D1056" s="198">
        <v>495</v>
      </c>
    </row>
    <row r="1057" spans="1:4">
      <c r="A1057" s="198">
        <v>21120</v>
      </c>
      <c r="B1057" s="199">
        <v>1749.54</v>
      </c>
      <c r="C1057" s="199">
        <v>-42.63</v>
      </c>
      <c r="D1057" s="198">
        <v>496</v>
      </c>
    </row>
    <row r="1058" spans="1:4">
      <c r="A1058" s="198">
        <v>21140</v>
      </c>
      <c r="B1058" s="199">
        <v>1749.92</v>
      </c>
      <c r="C1058" s="199">
        <v>-41.83</v>
      </c>
      <c r="D1058" s="198">
        <v>496</v>
      </c>
    </row>
    <row r="1059" spans="1:4">
      <c r="A1059" s="198">
        <v>21160</v>
      </c>
      <c r="B1059" s="199">
        <v>1750.29</v>
      </c>
      <c r="C1059" s="199">
        <v>-42.08</v>
      </c>
      <c r="D1059" s="198">
        <v>497</v>
      </c>
    </row>
    <row r="1060" spans="1:4">
      <c r="A1060" s="198">
        <v>21180</v>
      </c>
      <c r="B1060" s="199">
        <v>1750.69</v>
      </c>
      <c r="C1060" s="199">
        <v>-41.92</v>
      </c>
      <c r="D1060" s="198">
        <v>499</v>
      </c>
    </row>
    <row r="1061" spans="1:4">
      <c r="A1061" s="198">
        <v>21200</v>
      </c>
      <c r="B1061" s="199">
        <v>1751.11</v>
      </c>
      <c r="C1061" s="199">
        <v>-43.89</v>
      </c>
      <c r="D1061" s="198">
        <v>499</v>
      </c>
    </row>
    <row r="1062" spans="1:4">
      <c r="A1062" s="198">
        <v>21220</v>
      </c>
      <c r="B1062" s="199">
        <v>1751.5</v>
      </c>
      <c r="C1062" s="199">
        <v>-42.88</v>
      </c>
      <c r="D1062" s="198">
        <v>500</v>
      </c>
    </row>
    <row r="1063" spans="1:4">
      <c r="A1063" s="198">
        <v>21240</v>
      </c>
      <c r="B1063" s="199">
        <v>1751.91</v>
      </c>
      <c r="C1063" s="199">
        <v>-43.91</v>
      </c>
      <c r="D1063" s="198">
        <v>501</v>
      </c>
    </row>
    <row r="1064" spans="1:4">
      <c r="A1064" s="198">
        <v>21260</v>
      </c>
      <c r="B1064" s="199">
        <v>1752.32</v>
      </c>
      <c r="C1064" s="199">
        <v>-42.58</v>
      </c>
      <c r="D1064" s="198">
        <v>502</v>
      </c>
    </row>
    <row r="1065" spans="1:4">
      <c r="A1065" s="198">
        <v>21280</v>
      </c>
      <c r="B1065" s="199">
        <v>1752.71</v>
      </c>
      <c r="C1065" s="199">
        <v>-42.68</v>
      </c>
      <c r="D1065" s="198">
        <v>503</v>
      </c>
    </row>
    <row r="1066" spans="1:4">
      <c r="A1066" s="198">
        <v>21300</v>
      </c>
      <c r="B1066" s="199">
        <v>1753.09</v>
      </c>
      <c r="C1066" s="199">
        <v>-41.02</v>
      </c>
      <c r="D1066" s="198">
        <v>503</v>
      </c>
    </row>
    <row r="1067" spans="1:4">
      <c r="A1067" s="198">
        <v>21320</v>
      </c>
      <c r="B1067" s="199">
        <v>1753.45</v>
      </c>
      <c r="C1067" s="199">
        <v>-41.96</v>
      </c>
      <c r="D1067" s="198">
        <v>504</v>
      </c>
    </row>
    <row r="1068" spans="1:4">
      <c r="A1068" s="198">
        <v>21340</v>
      </c>
      <c r="B1068" s="199">
        <v>1753.85</v>
      </c>
      <c r="C1068" s="199">
        <v>-42.42</v>
      </c>
      <c r="D1068" s="198">
        <v>505</v>
      </c>
    </row>
    <row r="1069" spans="1:4">
      <c r="A1069" s="198">
        <v>21360</v>
      </c>
      <c r="B1069" s="199">
        <v>1754.28</v>
      </c>
      <c r="C1069" s="199">
        <v>-43.83</v>
      </c>
      <c r="D1069" s="198">
        <v>505</v>
      </c>
    </row>
    <row r="1070" spans="1:4">
      <c r="A1070" s="198">
        <v>21380</v>
      </c>
      <c r="B1070" s="199">
        <v>1754.64</v>
      </c>
      <c r="C1070" s="199">
        <v>-42.06</v>
      </c>
      <c r="D1070" s="198">
        <v>507</v>
      </c>
    </row>
    <row r="1071" spans="1:4">
      <c r="A1071" s="198">
        <v>21400</v>
      </c>
      <c r="B1071" s="199">
        <v>1755</v>
      </c>
      <c r="C1071" s="199">
        <v>-42.52</v>
      </c>
      <c r="D1071" s="198">
        <v>508</v>
      </c>
    </row>
    <row r="1072" spans="1:4">
      <c r="A1072" s="198">
        <v>21420</v>
      </c>
      <c r="B1072" s="199">
        <v>1755.37</v>
      </c>
      <c r="C1072" s="199">
        <v>-43.75</v>
      </c>
      <c r="D1072" s="198">
        <v>509</v>
      </c>
    </row>
    <row r="1073" spans="1:4">
      <c r="A1073" s="198">
        <v>21440</v>
      </c>
      <c r="B1073" s="199">
        <v>1755.75</v>
      </c>
      <c r="C1073" s="199">
        <v>-41.22</v>
      </c>
      <c r="D1073" s="198">
        <v>511</v>
      </c>
    </row>
    <row r="1074" spans="1:4">
      <c r="A1074" s="198">
        <v>21460</v>
      </c>
      <c r="B1074" s="199">
        <v>1756.14</v>
      </c>
      <c r="C1074" s="199">
        <v>-42.34</v>
      </c>
      <c r="D1074" s="198">
        <v>511</v>
      </c>
    </row>
    <row r="1075" spans="1:4">
      <c r="A1075" s="198">
        <v>21480</v>
      </c>
      <c r="B1075" s="199">
        <v>1756.55</v>
      </c>
      <c r="C1075" s="199">
        <v>-43.06</v>
      </c>
      <c r="D1075" s="198">
        <v>513</v>
      </c>
    </row>
    <row r="1076" spans="1:4">
      <c r="A1076" s="198">
        <v>21500</v>
      </c>
      <c r="B1076" s="199">
        <v>1756.9</v>
      </c>
      <c r="C1076" s="199">
        <v>-44.58</v>
      </c>
      <c r="D1076" s="198">
        <v>513</v>
      </c>
    </row>
    <row r="1077" spans="1:4">
      <c r="A1077" s="198">
        <v>21520</v>
      </c>
      <c r="B1077" s="199">
        <v>1757.26</v>
      </c>
      <c r="C1077" s="199">
        <v>-41.88</v>
      </c>
      <c r="D1077" s="198">
        <v>513</v>
      </c>
    </row>
    <row r="1078" spans="1:4">
      <c r="A1078" s="198">
        <v>21540</v>
      </c>
      <c r="B1078" s="199">
        <v>1757.68</v>
      </c>
      <c r="C1078" s="199">
        <v>-42.04</v>
      </c>
      <c r="D1078" s="198">
        <v>514</v>
      </c>
    </row>
    <row r="1079" spans="1:4">
      <c r="A1079" s="198">
        <v>21560</v>
      </c>
      <c r="B1079" s="199">
        <v>1758.04</v>
      </c>
      <c r="C1079" s="199">
        <v>-42.86</v>
      </c>
      <c r="D1079" s="198">
        <v>515</v>
      </c>
    </row>
    <row r="1080" spans="1:4">
      <c r="A1080" s="198">
        <v>21580</v>
      </c>
      <c r="B1080" s="199">
        <v>1758.4</v>
      </c>
      <c r="C1080" s="199">
        <v>-42.1</v>
      </c>
      <c r="D1080" s="198">
        <v>515</v>
      </c>
    </row>
    <row r="1081" spans="1:4">
      <c r="A1081" s="198">
        <v>21600</v>
      </c>
      <c r="B1081" s="199">
        <v>1758.76</v>
      </c>
      <c r="C1081" s="199">
        <v>-41.02</v>
      </c>
      <c r="D1081" s="198">
        <v>517</v>
      </c>
    </row>
    <row r="1082" spans="1:4">
      <c r="A1082" s="198">
        <v>21620</v>
      </c>
      <c r="B1082" s="199">
        <v>1759.18</v>
      </c>
      <c r="C1082" s="199">
        <v>-42.87</v>
      </c>
      <c r="D1082" s="198">
        <v>518</v>
      </c>
    </row>
    <row r="1083" spans="1:4">
      <c r="A1083" s="198">
        <v>21640</v>
      </c>
      <c r="B1083" s="199">
        <v>1759.55</v>
      </c>
      <c r="C1083" s="199">
        <v>-41.93</v>
      </c>
      <c r="D1083" s="198">
        <v>519</v>
      </c>
    </row>
    <row r="1084" spans="1:4">
      <c r="A1084" s="198">
        <v>21660</v>
      </c>
      <c r="B1084" s="199">
        <v>1759.91</v>
      </c>
      <c r="C1084" s="199">
        <v>-43.4</v>
      </c>
      <c r="D1084" s="198">
        <v>520</v>
      </c>
    </row>
    <row r="1085" spans="1:4">
      <c r="A1085" s="198">
        <v>21680</v>
      </c>
      <c r="B1085" s="199">
        <v>1760.26</v>
      </c>
      <c r="C1085" s="199">
        <v>-42.04</v>
      </c>
      <c r="D1085" s="198">
        <v>520</v>
      </c>
    </row>
    <row r="1086" spans="1:4">
      <c r="A1086" s="198">
        <v>21700</v>
      </c>
      <c r="B1086" s="199">
        <v>1760.62</v>
      </c>
      <c r="C1086" s="199">
        <v>-41.6</v>
      </c>
      <c r="D1086" s="198">
        <v>521</v>
      </c>
    </row>
    <row r="1087" spans="1:4">
      <c r="A1087" s="198">
        <v>21720</v>
      </c>
      <c r="B1087" s="199">
        <v>1761.02</v>
      </c>
      <c r="C1087" s="199">
        <v>-44.16</v>
      </c>
      <c r="D1087" s="198">
        <v>522</v>
      </c>
    </row>
    <row r="1088" spans="1:4">
      <c r="A1088" s="198">
        <v>21740</v>
      </c>
      <c r="B1088" s="199">
        <v>1761.43</v>
      </c>
      <c r="C1088" s="199">
        <v>-43.94</v>
      </c>
      <c r="D1088" s="198">
        <v>523</v>
      </c>
    </row>
    <row r="1089" spans="1:4">
      <c r="A1089" s="198">
        <v>21760</v>
      </c>
      <c r="B1089" s="199">
        <v>1761.8</v>
      </c>
      <c r="C1089" s="199">
        <v>-42.49</v>
      </c>
      <c r="D1089" s="198">
        <v>524</v>
      </c>
    </row>
    <row r="1090" spans="1:4">
      <c r="A1090" s="198">
        <v>21780</v>
      </c>
      <c r="B1090" s="199">
        <v>1762.17</v>
      </c>
      <c r="C1090" s="199">
        <v>-43.68</v>
      </c>
      <c r="D1090" s="198">
        <v>525</v>
      </c>
    </row>
    <row r="1091" spans="1:4">
      <c r="A1091" s="198">
        <v>21800</v>
      </c>
      <c r="B1091" s="199">
        <v>1762.53</v>
      </c>
      <c r="C1091" s="199">
        <v>-43.51</v>
      </c>
      <c r="D1091" s="198">
        <v>527</v>
      </c>
    </row>
    <row r="1092" spans="1:4">
      <c r="A1092" s="198">
        <v>21820</v>
      </c>
      <c r="B1092" s="199">
        <v>1762.91</v>
      </c>
      <c r="C1092" s="199">
        <v>-43.1</v>
      </c>
      <c r="D1092" s="198">
        <v>528</v>
      </c>
    </row>
    <row r="1093" spans="1:4">
      <c r="A1093" s="198">
        <v>21840</v>
      </c>
      <c r="B1093" s="199">
        <v>1763.29</v>
      </c>
      <c r="C1093" s="199">
        <v>-42.76</v>
      </c>
      <c r="D1093" s="198">
        <v>528</v>
      </c>
    </row>
    <row r="1094" spans="1:4">
      <c r="A1094" s="198">
        <v>21860</v>
      </c>
      <c r="B1094" s="199">
        <v>1763.67</v>
      </c>
      <c r="C1094" s="199">
        <v>-43.59</v>
      </c>
      <c r="D1094" s="198">
        <v>529</v>
      </c>
    </row>
    <row r="1095" spans="1:4">
      <c r="A1095" s="198">
        <v>21880</v>
      </c>
      <c r="B1095" s="199">
        <v>1764.07</v>
      </c>
      <c r="C1095" s="199">
        <v>-43.13</v>
      </c>
      <c r="D1095" s="198">
        <v>529</v>
      </c>
    </row>
    <row r="1096" spans="1:4">
      <c r="A1096" s="198">
        <v>21900</v>
      </c>
      <c r="B1096" s="199">
        <v>1764.45</v>
      </c>
      <c r="C1096" s="199">
        <v>-41.36</v>
      </c>
      <c r="D1096" s="198">
        <v>530</v>
      </c>
    </row>
    <row r="1097" spans="1:4">
      <c r="A1097" s="198">
        <v>21920</v>
      </c>
      <c r="B1097" s="199">
        <v>1764.86</v>
      </c>
      <c r="C1097" s="199">
        <v>-41.9</v>
      </c>
      <c r="D1097" s="198">
        <v>530</v>
      </c>
    </row>
    <row r="1098" spans="1:4">
      <c r="A1098" s="198">
        <v>21940</v>
      </c>
      <c r="B1098" s="199">
        <v>1765.26</v>
      </c>
      <c r="C1098" s="199">
        <v>-42.24</v>
      </c>
      <c r="D1098" s="198">
        <v>531</v>
      </c>
    </row>
    <row r="1099" spans="1:4">
      <c r="A1099" s="198">
        <v>21960</v>
      </c>
      <c r="B1099" s="199">
        <v>1765.62</v>
      </c>
      <c r="C1099" s="199">
        <v>-42.45</v>
      </c>
      <c r="D1099" s="198">
        <v>531</v>
      </c>
    </row>
    <row r="1100" spans="1:4">
      <c r="A1100" s="198">
        <v>21980</v>
      </c>
      <c r="B1100" s="199">
        <v>1765.99</v>
      </c>
      <c r="C1100" s="199">
        <v>-42.68</v>
      </c>
      <c r="D1100" s="198">
        <v>531</v>
      </c>
    </row>
    <row r="1101" spans="1:4">
      <c r="A1101" s="198">
        <v>22000</v>
      </c>
      <c r="B1101" s="199">
        <v>1766.36</v>
      </c>
      <c r="C1101" s="199">
        <v>-42.6</v>
      </c>
      <c r="D1101" s="198">
        <v>532</v>
      </c>
    </row>
    <row r="1102" spans="1:4">
      <c r="A1102" s="198">
        <v>22020</v>
      </c>
      <c r="B1102" s="199">
        <v>1766.71</v>
      </c>
      <c r="C1102" s="199">
        <v>-42.55</v>
      </c>
      <c r="D1102" s="198">
        <v>532</v>
      </c>
    </row>
    <row r="1103" spans="1:4">
      <c r="A1103" s="198">
        <v>22040</v>
      </c>
      <c r="B1103" s="199">
        <v>1767.07</v>
      </c>
      <c r="C1103" s="199">
        <v>-41.88</v>
      </c>
      <c r="D1103" s="198">
        <v>533</v>
      </c>
    </row>
    <row r="1104" spans="1:4">
      <c r="A1104" s="198">
        <v>22060</v>
      </c>
      <c r="B1104" s="199">
        <v>1767.43</v>
      </c>
      <c r="C1104" s="199">
        <v>-40.51</v>
      </c>
      <c r="D1104" s="198">
        <v>534</v>
      </c>
    </row>
    <row r="1105" spans="1:4">
      <c r="A1105" s="198">
        <v>22080</v>
      </c>
      <c r="B1105" s="199">
        <v>1767.79</v>
      </c>
      <c r="C1105" s="199">
        <v>-43.27</v>
      </c>
      <c r="D1105" s="198">
        <v>536</v>
      </c>
    </row>
    <row r="1106" spans="1:4">
      <c r="A1106" s="198">
        <v>22100</v>
      </c>
      <c r="B1106" s="199">
        <v>1768.18</v>
      </c>
      <c r="C1106" s="199">
        <v>-40.99</v>
      </c>
      <c r="D1106" s="198">
        <v>536</v>
      </c>
    </row>
    <row r="1107" spans="1:4">
      <c r="A1107" s="198">
        <v>22120</v>
      </c>
      <c r="B1107" s="199">
        <v>1768.5</v>
      </c>
      <c r="C1107" s="199">
        <v>-43.28</v>
      </c>
      <c r="D1107" s="198">
        <v>537</v>
      </c>
    </row>
    <row r="1108" spans="1:4">
      <c r="A1108" s="198">
        <v>22140</v>
      </c>
      <c r="B1108" s="199">
        <v>1768.89</v>
      </c>
      <c r="C1108" s="199">
        <v>-42.03</v>
      </c>
      <c r="D1108" s="198">
        <v>538</v>
      </c>
    </row>
    <row r="1109" spans="1:4">
      <c r="A1109" s="198">
        <v>22160</v>
      </c>
      <c r="B1109" s="199">
        <v>1769.23</v>
      </c>
      <c r="C1109" s="199">
        <v>-41</v>
      </c>
      <c r="D1109" s="198">
        <v>539</v>
      </c>
    </row>
    <row r="1110" spans="1:4">
      <c r="A1110" s="198">
        <v>22180</v>
      </c>
      <c r="B1110" s="199">
        <v>1769.61</v>
      </c>
      <c r="C1110" s="199">
        <v>-42.17</v>
      </c>
      <c r="D1110" s="198">
        <v>540</v>
      </c>
    </row>
    <row r="1111" spans="1:4">
      <c r="A1111" s="198">
        <v>22200</v>
      </c>
      <c r="B1111" s="199">
        <v>1770</v>
      </c>
      <c r="C1111" s="199">
        <v>-41.51</v>
      </c>
      <c r="D1111" s="198">
        <v>541</v>
      </c>
    </row>
    <row r="1112" spans="1:4">
      <c r="A1112" s="198">
        <v>22220</v>
      </c>
      <c r="B1112" s="199">
        <v>1770.39</v>
      </c>
      <c r="C1112" s="199">
        <v>-41.53</v>
      </c>
      <c r="D1112" s="198">
        <v>542</v>
      </c>
    </row>
    <row r="1113" spans="1:4">
      <c r="A1113" s="198">
        <v>22240</v>
      </c>
      <c r="B1113" s="199">
        <v>1770.73</v>
      </c>
      <c r="C1113" s="199">
        <v>-41.15</v>
      </c>
      <c r="D1113" s="198">
        <v>544</v>
      </c>
    </row>
    <row r="1114" spans="1:4">
      <c r="A1114" s="198">
        <v>22260</v>
      </c>
      <c r="B1114" s="199">
        <v>1771.13</v>
      </c>
      <c r="C1114" s="199">
        <v>-41.44</v>
      </c>
      <c r="D1114" s="198">
        <v>545</v>
      </c>
    </row>
    <row r="1115" spans="1:4">
      <c r="A1115" s="198">
        <v>22280</v>
      </c>
      <c r="B1115" s="199">
        <v>1771.49</v>
      </c>
      <c r="C1115" s="199">
        <v>-42.32</v>
      </c>
      <c r="D1115" s="198">
        <v>547</v>
      </c>
    </row>
    <row r="1116" spans="1:4">
      <c r="A1116" s="198">
        <v>22300</v>
      </c>
      <c r="B1116" s="199">
        <v>1771.81</v>
      </c>
      <c r="C1116" s="199">
        <v>-42.41</v>
      </c>
      <c r="D1116" s="198">
        <v>547</v>
      </c>
    </row>
    <row r="1117" spans="1:4">
      <c r="A1117" s="198">
        <v>22320</v>
      </c>
      <c r="B1117" s="199">
        <v>1772.21</v>
      </c>
      <c r="C1117" s="199">
        <v>-43.05</v>
      </c>
      <c r="D1117" s="198">
        <v>548</v>
      </c>
    </row>
    <row r="1118" spans="1:4">
      <c r="A1118" s="198">
        <v>22340</v>
      </c>
      <c r="B1118" s="199">
        <v>1772.58</v>
      </c>
      <c r="C1118" s="199">
        <v>-42.69</v>
      </c>
      <c r="D1118" s="198">
        <v>548</v>
      </c>
    </row>
    <row r="1119" spans="1:4">
      <c r="A1119" s="198">
        <v>22360</v>
      </c>
      <c r="B1119" s="199">
        <v>1772.95</v>
      </c>
      <c r="C1119" s="199">
        <v>-41.05</v>
      </c>
      <c r="D1119" s="198">
        <v>548</v>
      </c>
    </row>
    <row r="1120" spans="1:4">
      <c r="A1120" s="198">
        <v>22380</v>
      </c>
      <c r="B1120" s="199">
        <v>1773.33</v>
      </c>
      <c r="C1120" s="199">
        <v>-43.67</v>
      </c>
      <c r="D1120" s="198">
        <v>549</v>
      </c>
    </row>
    <row r="1121" spans="1:4">
      <c r="A1121" s="198">
        <v>22400</v>
      </c>
      <c r="B1121" s="199">
        <v>1773.74</v>
      </c>
      <c r="C1121" s="199">
        <v>-42.38</v>
      </c>
      <c r="D1121" s="198">
        <v>551</v>
      </c>
    </row>
    <row r="1122" spans="1:4">
      <c r="A1122" s="198">
        <v>22420</v>
      </c>
      <c r="B1122" s="199">
        <v>1774.12</v>
      </c>
      <c r="C1122" s="199">
        <v>-43.47</v>
      </c>
      <c r="D1122" s="198">
        <v>551</v>
      </c>
    </row>
    <row r="1123" spans="1:4">
      <c r="A1123" s="198">
        <v>22440</v>
      </c>
      <c r="B1123" s="199">
        <v>1774.53</v>
      </c>
      <c r="C1123" s="199">
        <v>-42.36</v>
      </c>
      <c r="D1123" s="198">
        <v>552</v>
      </c>
    </row>
    <row r="1124" spans="1:4">
      <c r="A1124" s="198">
        <v>22460</v>
      </c>
      <c r="B1124" s="199">
        <v>1774.91</v>
      </c>
      <c r="C1124" s="199">
        <v>-42.51</v>
      </c>
      <c r="D1124" s="198">
        <v>553</v>
      </c>
    </row>
    <row r="1125" spans="1:4">
      <c r="A1125" s="198">
        <v>22480</v>
      </c>
      <c r="B1125" s="199">
        <v>1775.33</v>
      </c>
      <c r="C1125" s="199">
        <v>-41.82</v>
      </c>
      <c r="D1125" s="198">
        <v>553</v>
      </c>
    </row>
    <row r="1126" spans="1:4">
      <c r="A1126" s="198">
        <v>22500</v>
      </c>
      <c r="B1126" s="199">
        <v>1775.76</v>
      </c>
      <c r="C1126" s="199">
        <v>-42</v>
      </c>
      <c r="D1126" s="198">
        <v>554</v>
      </c>
    </row>
    <row r="1127" spans="1:4">
      <c r="A1127" s="198">
        <v>22520</v>
      </c>
      <c r="B1127" s="199">
        <v>1776.15</v>
      </c>
      <c r="C1127" s="199">
        <v>-43.97</v>
      </c>
      <c r="D1127" s="198">
        <v>556</v>
      </c>
    </row>
    <row r="1128" spans="1:4">
      <c r="A1128" s="198">
        <v>22540</v>
      </c>
      <c r="B1128" s="199">
        <v>1776.59</v>
      </c>
      <c r="C1128" s="199">
        <v>-43.04</v>
      </c>
      <c r="D1128" s="198">
        <v>557</v>
      </c>
    </row>
    <row r="1129" spans="1:4">
      <c r="A1129" s="198">
        <v>22560</v>
      </c>
      <c r="B1129" s="199">
        <v>1776.96</v>
      </c>
      <c r="C1129" s="199">
        <v>-42.77</v>
      </c>
      <c r="D1129" s="198">
        <v>558</v>
      </c>
    </row>
    <row r="1130" spans="1:4">
      <c r="A1130" s="198">
        <v>22580</v>
      </c>
      <c r="B1130" s="199">
        <v>1777.33</v>
      </c>
      <c r="C1130" s="199">
        <v>-42.05</v>
      </c>
      <c r="D1130" s="198">
        <v>560</v>
      </c>
    </row>
    <row r="1131" spans="1:4">
      <c r="A1131" s="198">
        <v>22600</v>
      </c>
      <c r="B1131" s="199">
        <v>1777.75</v>
      </c>
      <c r="C1131" s="199">
        <v>-42.34</v>
      </c>
      <c r="D1131" s="198">
        <v>561</v>
      </c>
    </row>
    <row r="1132" spans="1:4">
      <c r="A1132" s="198">
        <v>22620</v>
      </c>
      <c r="B1132" s="199">
        <v>1778.12</v>
      </c>
      <c r="C1132" s="199">
        <v>-41.7</v>
      </c>
      <c r="D1132" s="198">
        <v>563</v>
      </c>
    </row>
    <row r="1133" spans="1:4">
      <c r="A1133" s="198">
        <v>22640</v>
      </c>
      <c r="B1133" s="199">
        <v>1778.51</v>
      </c>
      <c r="C1133" s="199">
        <v>-42.74</v>
      </c>
      <c r="D1133" s="198">
        <v>563</v>
      </c>
    </row>
    <row r="1134" spans="1:4">
      <c r="A1134" s="198">
        <v>22660</v>
      </c>
      <c r="B1134" s="199">
        <v>1778.9</v>
      </c>
      <c r="C1134" s="199">
        <v>-42.96</v>
      </c>
      <c r="D1134" s="198">
        <v>563</v>
      </c>
    </row>
    <row r="1135" spans="1:4">
      <c r="A1135" s="198">
        <v>22680</v>
      </c>
      <c r="B1135" s="199">
        <v>1779.27</v>
      </c>
      <c r="C1135" s="199">
        <v>-43.02</v>
      </c>
      <c r="D1135" s="198">
        <v>564</v>
      </c>
    </row>
    <row r="1136" spans="1:4">
      <c r="A1136" s="198">
        <v>22700</v>
      </c>
      <c r="B1136" s="199">
        <v>1779.66</v>
      </c>
      <c r="C1136" s="199">
        <v>-43.31</v>
      </c>
      <c r="D1136" s="198">
        <v>564</v>
      </c>
    </row>
    <row r="1137" spans="1:4">
      <c r="A1137" s="198">
        <v>22720</v>
      </c>
      <c r="B1137" s="199">
        <v>1780.04</v>
      </c>
      <c r="C1137" s="199">
        <v>-42.72</v>
      </c>
      <c r="D1137" s="198">
        <v>565</v>
      </c>
    </row>
    <row r="1138" spans="1:4">
      <c r="A1138" s="198">
        <v>22740</v>
      </c>
      <c r="B1138" s="199">
        <v>1780.48</v>
      </c>
      <c r="C1138" s="199">
        <v>-40.56</v>
      </c>
      <c r="D1138" s="198">
        <v>566</v>
      </c>
    </row>
    <row r="1139" spans="1:4">
      <c r="A1139" s="198">
        <v>22760</v>
      </c>
      <c r="B1139" s="199">
        <v>1780.91</v>
      </c>
      <c r="C1139" s="199">
        <v>-40.83</v>
      </c>
      <c r="D1139" s="198">
        <v>567</v>
      </c>
    </row>
    <row r="1140" spans="1:4">
      <c r="A1140" s="198">
        <v>22780</v>
      </c>
      <c r="B1140" s="199">
        <v>1781.31</v>
      </c>
      <c r="C1140" s="199">
        <v>-40.19</v>
      </c>
      <c r="D1140" s="198">
        <v>568</v>
      </c>
    </row>
    <row r="1141" spans="1:4">
      <c r="A1141" s="198">
        <v>22800</v>
      </c>
      <c r="B1141" s="199">
        <v>1781.74</v>
      </c>
      <c r="C1141" s="199">
        <v>-42.56</v>
      </c>
      <c r="D1141" s="198">
        <v>568</v>
      </c>
    </row>
    <row r="1142" spans="1:4">
      <c r="A1142" s="198">
        <v>22820</v>
      </c>
      <c r="B1142" s="199">
        <v>1782.12</v>
      </c>
      <c r="C1142" s="199">
        <v>-41.26</v>
      </c>
      <c r="D1142" s="198">
        <v>570</v>
      </c>
    </row>
    <row r="1143" spans="1:4">
      <c r="A1143" s="198">
        <v>22840</v>
      </c>
      <c r="B1143" s="199">
        <v>1782.46</v>
      </c>
      <c r="C1143" s="199">
        <v>-42.21</v>
      </c>
      <c r="D1143" s="198">
        <v>570</v>
      </c>
    </row>
    <row r="1144" spans="1:4">
      <c r="A1144" s="198">
        <v>22860</v>
      </c>
      <c r="B1144" s="199">
        <v>1782.84</v>
      </c>
      <c r="C1144" s="199">
        <v>-41.82</v>
      </c>
      <c r="D1144" s="198">
        <v>571</v>
      </c>
    </row>
    <row r="1145" spans="1:4">
      <c r="A1145" s="198">
        <v>22880</v>
      </c>
      <c r="B1145" s="199">
        <v>1783.24</v>
      </c>
      <c r="C1145" s="199">
        <v>-43.69</v>
      </c>
      <c r="D1145" s="198">
        <v>572</v>
      </c>
    </row>
    <row r="1146" spans="1:4">
      <c r="A1146" s="198">
        <v>22900</v>
      </c>
      <c r="B1146" s="199">
        <v>1783.62</v>
      </c>
      <c r="C1146" s="199">
        <v>-42.37</v>
      </c>
      <c r="D1146" s="198">
        <v>573</v>
      </c>
    </row>
    <row r="1147" spans="1:4">
      <c r="A1147" s="198">
        <v>22920</v>
      </c>
      <c r="B1147" s="199">
        <v>1784.03</v>
      </c>
      <c r="C1147" s="199">
        <v>-41.04</v>
      </c>
      <c r="D1147" s="198">
        <v>575</v>
      </c>
    </row>
    <row r="1148" spans="1:4">
      <c r="A1148" s="198">
        <v>22940</v>
      </c>
      <c r="B1148" s="199">
        <v>1784.47</v>
      </c>
      <c r="C1148" s="199">
        <v>-42.02</v>
      </c>
      <c r="D1148" s="198">
        <v>577</v>
      </c>
    </row>
    <row r="1149" spans="1:4">
      <c r="A1149" s="198">
        <v>22960</v>
      </c>
      <c r="B1149" s="199">
        <v>1784.96</v>
      </c>
      <c r="C1149" s="199">
        <v>-40.35</v>
      </c>
      <c r="D1149" s="198">
        <v>579</v>
      </c>
    </row>
    <row r="1150" spans="1:4">
      <c r="A1150" s="198">
        <v>22980</v>
      </c>
      <c r="B1150" s="199">
        <v>1785.42</v>
      </c>
      <c r="C1150" s="199">
        <v>-41.31</v>
      </c>
      <c r="D1150" s="198">
        <v>580</v>
      </c>
    </row>
    <row r="1151" spans="1:4">
      <c r="A1151" s="198">
        <v>23000</v>
      </c>
      <c r="B1151" s="199">
        <v>1785.85</v>
      </c>
      <c r="C1151" s="199">
        <v>-41.83</v>
      </c>
      <c r="D1151" s="198">
        <v>582</v>
      </c>
    </row>
    <row r="1152" spans="1:4">
      <c r="A1152" s="198">
        <v>23020</v>
      </c>
      <c r="B1152" s="199">
        <v>1786.28</v>
      </c>
      <c r="C1152" s="199">
        <v>-42.79</v>
      </c>
      <c r="D1152" s="198">
        <v>583</v>
      </c>
    </row>
    <row r="1153" spans="1:4">
      <c r="A1153" s="198">
        <v>23040</v>
      </c>
      <c r="B1153" s="199">
        <v>1786.65</v>
      </c>
      <c r="C1153" s="199">
        <v>-42.06</v>
      </c>
      <c r="D1153" s="198">
        <v>585</v>
      </c>
    </row>
    <row r="1154" spans="1:4">
      <c r="A1154" s="198">
        <v>23060</v>
      </c>
      <c r="B1154" s="199">
        <v>1787.07</v>
      </c>
      <c r="C1154" s="199">
        <v>-41.94</v>
      </c>
      <c r="D1154" s="198">
        <v>585</v>
      </c>
    </row>
    <row r="1155" spans="1:4">
      <c r="A1155" s="198">
        <v>23080</v>
      </c>
      <c r="B1155" s="199">
        <v>1787.52</v>
      </c>
      <c r="C1155" s="199">
        <v>-42.18</v>
      </c>
      <c r="D1155" s="198">
        <v>585</v>
      </c>
    </row>
    <row r="1156" spans="1:4">
      <c r="A1156" s="198">
        <v>23100</v>
      </c>
      <c r="B1156" s="199">
        <v>1787.94</v>
      </c>
      <c r="C1156" s="199">
        <v>-43.6</v>
      </c>
      <c r="D1156" s="198">
        <v>586</v>
      </c>
    </row>
    <row r="1157" spans="1:4">
      <c r="A1157" s="198">
        <v>23120</v>
      </c>
      <c r="B1157" s="199">
        <v>1788.31</v>
      </c>
      <c r="C1157" s="199">
        <v>-43.04</v>
      </c>
      <c r="D1157" s="198">
        <v>587</v>
      </c>
    </row>
    <row r="1158" spans="1:4">
      <c r="A1158" s="198">
        <v>23140</v>
      </c>
      <c r="B1158" s="199">
        <v>1788.78</v>
      </c>
      <c r="C1158" s="199">
        <v>-42.03</v>
      </c>
      <c r="D1158" s="198">
        <v>588</v>
      </c>
    </row>
    <row r="1159" spans="1:4">
      <c r="A1159" s="198">
        <v>23160</v>
      </c>
      <c r="B1159" s="199">
        <v>1789.21</v>
      </c>
      <c r="C1159" s="199">
        <v>-41.85</v>
      </c>
      <c r="D1159" s="198">
        <v>589</v>
      </c>
    </row>
    <row r="1160" spans="1:4">
      <c r="A1160" s="198">
        <v>23180</v>
      </c>
      <c r="B1160" s="199">
        <v>1789.59</v>
      </c>
      <c r="C1160" s="199">
        <v>-42.78</v>
      </c>
      <c r="D1160" s="198">
        <v>589</v>
      </c>
    </row>
    <row r="1161" spans="1:4">
      <c r="A1161" s="198">
        <v>23200</v>
      </c>
      <c r="B1161" s="199">
        <v>1789.92</v>
      </c>
      <c r="C1161" s="199">
        <v>-41.48</v>
      </c>
      <c r="D1161" s="198">
        <v>590</v>
      </c>
    </row>
    <row r="1162" spans="1:4">
      <c r="A1162" s="198">
        <v>23220</v>
      </c>
      <c r="B1162" s="199">
        <v>1790.26</v>
      </c>
      <c r="C1162" s="199">
        <v>-41.17</v>
      </c>
      <c r="D1162" s="198">
        <v>590</v>
      </c>
    </row>
    <row r="1163" spans="1:4">
      <c r="A1163" s="198">
        <v>23240</v>
      </c>
      <c r="B1163" s="199">
        <v>1790.68</v>
      </c>
      <c r="C1163" s="199">
        <v>-41.93</v>
      </c>
      <c r="D1163" s="198">
        <v>591</v>
      </c>
    </row>
    <row r="1164" spans="1:4">
      <c r="A1164" s="198">
        <v>23260</v>
      </c>
      <c r="B1164" s="199">
        <v>1791.16</v>
      </c>
      <c r="C1164" s="199">
        <v>-41.22</v>
      </c>
      <c r="D1164" s="198">
        <v>592</v>
      </c>
    </row>
    <row r="1165" spans="1:4">
      <c r="A1165" s="198">
        <v>23280</v>
      </c>
      <c r="B1165" s="199">
        <v>1791.63</v>
      </c>
      <c r="C1165" s="199">
        <v>-40.28</v>
      </c>
      <c r="D1165" s="198">
        <v>593</v>
      </c>
    </row>
    <row r="1166" spans="1:4">
      <c r="A1166" s="198">
        <v>23300</v>
      </c>
      <c r="B1166" s="199">
        <v>1792.16</v>
      </c>
      <c r="C1166" s="199">
        <v>-39.11</v>
      </c>
      <c r="D1166" s="198">
        <v>594</v>
      </c>
    </row>
    <row r="1167" spans="1:4">
      <c r="A1167" s="198">
        <v>23320</v>
      </c>
      <c r="B1167" s="199">
        <v>1792.62</v>
      </c>
      <c r="C1167" s="199">
        <v>-40.340000000000003</v>
      </c>
      <c r="D1167" s="198">
        <v>595</v>
      </c>
    </row>
    <row r="1168" spans="1:4">
      <c r="A1168" s="198">
        <v>23340</v>
      </c>
      <c r="B1168" s="199">
        <v>1793.19</v>
      </c>
      <c r="C1168" s="199">
        <v>-40.04</v>
      </c>
      <c r="D1168" s="198">
        <v>596</v>
      </c>
    </row>
    <row r="1169" spans="1:4">
      <c r="A1169" s="198">
        <v>23360</v>
      </c>
      <c r="B1169" s="199">
        <v>1793.69</v>
      </c>
      <c r="C1169" s="199">
        <v>-41.21</v>
      </c>
      <c r="D1169" s="198">
        <v>597</v>
      </c>
    </row>
    <row r="1170" spans="1:4">
      <c r="A1170" s="198">
        <v>23380</v>
      </c>
      <c r="B1170" s="199">
        <v>1794.08</v>
      </c>
      <c r="C1170" s="199">
        <v>-42.47</v>
      </c>
      <c r="D1170" s="198">
        <v>598</v>
      </c>
    </row>
    <row r="1171" spans="1:4">
      <c r="A1171" s="198">
        <v>23400</v>
      </c>
      <c r="B1171" s="199">
        <v>1794.49</v>
      </c>
      <c r="C1171" s="199">
        <v>-42.83</v>
      </c>
      <c r="D1171" s="198">
        <v>599</v>
      </c>
    </row>
    <row r="1172" spans="1:4">
      <c r="A1172" s="198">
        <v>23420</v>
      </c>
      <c r="B1172" s="199">
        <v>1794.88</v>
      </c>
      <c r="C1172" s="199">
        <v>-44.36</v>
      </c>
      <c r="D1172" s="198">
        <v>599</v>
      </c>
    </row>
    <row r="1173" spans="1:4">
      <c r="A1173" s="198">
        <v>23440</v>
      </c>
      <c r="B1173" s="199">
        <v>1795.27</v>
      </c>
      <c r="C1173" s="199">
        <v>-42.78</v>
      </c>
      <c r="D1173" s="198">
        <v>600</v>
      </c>
    </row>
    <row r="1174" spans="1:4">
      <c r="A1174" s="198">
        <v>23460</v>
      </c>
      <c r="B1174" s="199">
        <v>1795.64</v>
      </c>
      <c r="C1174" s="199">
        <v>-42.41</v>
      </c>
      <c r="D1174" s="198">
        <v>602</v>
      </c>
    </row>
    <row r="1175" spans="1:4">
      <c r="A1175" s="198">
        <v>23480</v>
      </c>
      <c r="B1175" s="199">
        <v>1795.98</v>
      </c>
      <c r="C1175" s="199">
        <v>-41.87</v>
      </c>
      <c r="D1175" s="198">
        <v>605</v>
      </c>
    </row>
    <row r="1176" spans="1:4">
      <c r="A1176" s="198">
        <v>23500</v>
      </c>
      <c r="B1176" s="199">
        <v>1796.35</v>
      </c>
      <c r="C1176" s="199">
        <v>-42.04</v>
      </c>
      <c r="D1176" s="198">
        <v>607</v>
      </c>
    </row>
    <row r="1177" spans="1:4">
      <c r="A1177" s="198">
        <v>23520</v>
      </c>
      <c r="B1177" s="199">
        <v>1796.72</v>
      </c>
      <c r="C1177" s="199">
        <v>-44.64</v>
      </c>
      <c r="D1177" s="198">
        <v>608</v>
      </c>
    </row>
    <row r="1178" spans="1:4">
      <c r="A1178" s="198">
        <v>23540</v>
      </c>
      <c r="B1178" s="199">
        <v>1797.07</v>
      </c>
      <c r="C1178" s="199">
        <v>-44.12</v>
      </c>
      <c r="D1178" s="198">
        <v>609</v>
      </c>
    </row>
    <row r="1179" spans="1:4">
      <c r="A1179" s="198">
        <v>23560</v>
      </c>
      <c r="B1179" s="199">
        <v>1797.36</v>
      </c>
      <c r="C1179" s="199">
        <v>-44.64</v>
      </c>
      <c r="D1179" s="198">
        <v>610</v>
      </c>
    </row>
    <row r="1180" spans="1:4">
      <c r="A1180" s="198">
        <v>23580</v>
      </c>
      <c r="B1180" s="199">
        <v>1797.67</v>
      </c>
      <c r="C1180" s="199">
        <v>-44.25</v>
      </c>
      <c r="D1180" s="198">
        <v>610</v>
      </c>
    </row>
    <row r="1181" spans="1:4">
      <c r="A1181" s="198">
        <v>23600</v>
      </c>
      <c r="B1181" s="199">
        <v>1798.03</v>
      </c>
      <c r="C1181" s="199">
        <v>-41.8</v>
      </c>
      <c r="D1181" s="198">
        <v>611</v>
      </c>
    </row>
    <row r="1182" spans="1:4">
      <c r="A1182" s="198">
        <v>23620</v>
      </c>
      <c r="B1182" s="199">
        <v>1798.4</v>
      </c>
      <c r="C1182" s="199">
        <v>-44.75</v>
      </c>
      <c r="D1182" s="198">
        <v>612</v>
      </c>
    </row>
    <row r="1183" spans="1:4">
      <c r="A1183" s="198">
        <v>23640</v>
      </c>
      <c r="B1183" s="199">
        <v>1798.71</v>
      </c>
      <c r="C1183" s="199">
        <v>-44.64</v>
      </c>
      <c r="D1183" s="198">
        <v>614</v>
      </c>
    </row>
    <row r="1184" spans="1:4">
      <c r="A1184" s="198">
        <v>23660</v>
      </c>
      <c r="B1184" s="199">
        <v>1799.03</v>
      </c>
      <c r="C1184" s="199">
        <v>-42.81</v>
      </c>
      <c r="D1184" s="198">
        <v>615</v>
      </c>
    </row>
    <row r="1185" spans="1:4">
      <c r="A1185" s="198">
        <v>23680</v>
      </c>
      <c r="B1185" s="199">
        <v>1799.34</v>
      </c>
      <c r="C1185" s="199">
        <v>-43.13</v>
      </c>
      <c r="D1185" s="198">
        <v>617</v>
      </c>
    </row>
    <row r="1186" spans="1:4">
      <c r="A1186" s="198">
        <v>23700</v>
      </c>
      <c r="B1186" s="199">
        <v>1799.67</v>
      </c>
      <c r="C1186" s="199">
        <v>-44.55</v>
      </c>
      <c r="D1186" s="198">
        <v>618</v>
      </c>
    </row>
    <row r="1187" spans="1:4">
      <c r="A1187" s="198">
        <v>23720</v>
      </c>
      <c r="B1187" s="199">
        <v>1799.97</v>
      </c>
      <c r="C1187" s="199">
        <v>-45.29</v>
      </c>
      <c r="D1187" s="198">
        <v>621</v>
      </c>
    </row>
    <row r="1188" spans="1:4">
      <c r="A1188" s="198">
        <v>23740</v>
      </c>
      <c r="B1188" s="199">
        <v>1800.31</v>
      </c>
      <c r="C1188" s="199">
        <v>-43.41</v>
      </c>
      <c r="D1188" s="198">
        <v>621</v>
      </c>
    </row>
    <row r="1189" spans="1:4">
      <c r="A1189" s="198">
        <v>23760</v>
      </c>
      <c r="B1189" s="199">
        <v>1800.63</v>
      </c>
      <c r="C1189" s="199">
        <v>-41.51</v>
      </c>
      <c r="D1189" s="198">
        <v>624</v>
      </c>
    </row>
    <row r="1190" spans="1:4">
      <c r="A1190" s="198">
        <v>23780</v>
      </c>
      <c r="B1190" s="199">
        <v>1800.95</v>
      </c>
      <c r="C1190" s="199">
        <v>-44.11</v>
      </c>
      <c r="D1190" s="198">
        <v>625</v>
      </c>
    </row>
    <row r="1191" spans="1:4">
      <c r="A1191" s="198">
        <v>23800</v>
      </c>
      <c r="B1191" s="199">
        <v>1801.27</v>
      </c>
      <c r="C1191" s="199">
        <v>-43.95</v>
      </c>
      <c r="D1191" s="198">
        <v>625</v>
      </c>
    </row>
    <row r="1192" spans="1:4">
      <c r="A1192" s="198">
        <v>23820</v>
      </c>
      <c r="B1192" s="199">
        <v>1801.58</v>
      </c>
      <c r="C1192" s="199">
        <v>-43.84</v>
      </c>
      <c r="D1192" s="198">
        <v>626</v>
      </c>
    </row>
    <row r="1193" spans="1:4">
      <c r="A1193" s="198">
        <v>23840</v>
      </c>
      <c r="B1193" s="199">
        <v>1801.91</v>
      </c>
      <c r="C1193" s="199">
        <v>-44.14</v>
      </c>
      <c r="D1193" s="198">
        <v>626</v>
      </c>
    </row>
    <row r="1194" spans="1:4">
      <c r="A1194" s="198">
        <v>23860</v>
      </c>
      <c r="B1194" s="199">
        <v>1802.21</v>
      </c>
      <c r="C1194" s="199">
        <v>-44.13</v>
      </c>
      <c r="D1194" s="198">
        <v>628</v>
      </c>
    </row>
    <row r="1195" spans="1:4">
      <c r="A1195" s="198">
        <v>23880</v>
      </c>
      <c r="B1195" s="199">
        <v>1802.53</v>
      </c>
      <c r="C1195" s="199">
        <v>-43.66</v>
      </c>
      <c r="D1195" s="198">
        <v>630</v>
      </c>
    </row>
    <row r="1196" spans="1:4">
      <c r="A1196" s="198">
        <v>23900</v>
      </c>
      <c r="B1196" s="199">
        <v>1802.85</v>
      </c>
      <c r="C1196" s="199">
        <v>-43.11</v>
      </c>
      <c r="D1196" s="198">
        <v>632</v>
      </c>
    </row>
    <row r="1197" spans="1:4">
      <c r="A1197" s="198">
        <v>23920</v>
      </c>
      <c r="B1197" s="199">
        <v>1803.16</v>
      </c>
      <c r="C1197" s="199">
        <v>-43.53</v>
      </c>
      <c r="D1197" s="198">
        <v>633</v>
      </c>
    </row>
    <row r="1198" spans="1:4">
      <c r="A1198" s="198">
        <v>23940</v>
      </c>
      <c r="B1198" s="199">
        <v>1803.47</v>
      </c>
      <c r="C1198" s="199">
        <v>-42.93</v>
      </c>
      <c r="D1198" s="198">
        <v>633</v>
      </c>
    </row>
    <row r="1199" spans="1:4">
      <c r="A1199" s="198">
        <v>23960</v>
      </c>
      <c r="B1199" s="199">
        <v>1803.77</v>
      </c>
      <c r="C1199" s="199">
        <v>-44.44</v>
      </c>
      <c r="D1199" s="198">
        <v>634</v>
      </c>
    </row>
    <row r="1200" spans="1:4">
      <c r="A1200" s="198">
        <v>23980</v>
      </c>
      <c r="B1200" s="199">
        <v>1804.06</v>
      </c>
      <c r="C1200" s="199">
        <v>-43.86</v>
      </c>
      <c r="D1200" s="198">
        <v>635</v>
      </c>
    </row>
    <row r="1201" spans="1:4">
      <c r="A1201" s="198">
        <v>24000</v>
      </c>
      <c r="B1201" s="199">
        <v>1804.35</v>
      </c>
      <c r="C1201" s="199">
        <v>-40.99</v>
      </c>
      <c r="D1201" s="198">
        <v>636</v>
      </c>
    </row>
    <row r="1202" spans="1:4">
      <c r="A1202" s="198">
        <v>24020</v>
      </c>
      <c r="B1202" s="199">
        <v>1804.66</v>
      </c>
      <c r="C1202" s="199">
        <v>-42.65</v>
      </c>
      <c r="D1202" s="198">
        <v>638</v>
      </c>
    </row>
    <row r="1203" spans="1:4">
      <c r="A1203" s="198">
        <v>24040</v>
      </c>
      <c r="B1203" s="199">
        <v>1804.94</v>
      </c>
      <c r="C1203" s="199">
        <v>-42.48</v>
      </c>
      <c r="D1203" s="198">
        <v>639</v>
      </c>
    </row>
    <row r="1204" spans="1:4">
      <c r="A1204" s="198">
        <v>24060</v>
      </c>
      <c r="B1204" s="199">
        <v>1805.23</v>
      </c>
      <c r="C1204" s="199">
        <v>-44.11</v>
      </c>
      <c r="D1204" s="198">
        <v>640</v>
      </c>
    </row>
    <row r="1205" spans="1:4">
      <c r="A1205" s="198">
        <v>24080</v>
      </c>
      <c r="B1205" s="199">
        <v>1805.56</v>
      </c>
      <c r="C1205" s="199">
        <v>-44.03</v>
      </c>
      <c r="D1205" s="198">
        <v>641</v>
      </c>
    </row>
    <row r="1206" spans="1:4">
      <c r="A1206" s="198">
        <v>24100</v>
      </c>
      <c r="B1206" s="199">
        <v>1805.87</v>
      </c>
      <c r="C1206" s="199">
        <v>-44.24</v>
      </c>
      <c r="D1206" s="198">
        <v>642</v>
      </c>
    </row>
    <row r="1207" spans="1:4">
      <c r="A1207" s="198">
        <v>24120</v>
      </c>
      <c r="B1207" s="199">
        <v>1806.18</v>
      </c>
      <c r="C1207" s="199">
        <v>-42.92</v>
      </c>
      <c r="D1207" s="198">
        <v>643</v>
      </c>
    </row>
    <row r="1208" spans="1:4">
      <c r="A1208" s="198">
        <v>24140</v>
      </c>
      <c r="B1208" s="199">
        <v>1806.49</v>
      </c>
      <c r="C1208" s="199">
        <v>-44.3</v>
      </c>
      <c r="D1208" s="198">
        <v>644</v>
      </c>
    </row>
    <row r="1209" spans="1:4">
      <c r="A1209" s="198">
        <v>24160</v>
      </c>
      <c r="B1209" s="199">
        <v>1806.81</v>
      </c>
      <c r="C1209" s="199">
        <v>-43.05</v>
      </c>
      <c r="D1209" s="198">
        <v>644</v>
      </c>
    </row>
    <row r="1210" spans="1:4">
      <c r="A1210" s="198">
        <v>24180</v>
      </c>
      <c r="B1210" s="199">
        <v>1807.09</v>
      </c>
      <c r="C1210" s="199">
        <v>-44.18</v>
      </c>
      <c r="D1210" s="198">
        <v>645</v>
      </c>
    </row>
    <row r="1211" spans="1:4">
      <c r="A1211" s="198">
        <v>24200</v>
      </c>
      <c r="B1211" s="199">
        <v>1807.4</v>
      </c>
      <c r="C1211" s="199">
        <v>-42.27</v>
      </c>
      <c r="D1211" s="198">
        <v>646</v>
      </c>
    </row>
    <row r="1212" spans="1:4">
      <c r="A1212" s="198">
        <v>24220</v>
      </c>
      <c r="B1212" s="199">
        <v>1807.74</v>
      </c>
      <c r="C1212" s="199">
        <v>-44.34</v>
      </c>
      <c r="D1212" s="198">
        <v>647</v>
      </c>
    </row>
    <row r="1213" spans="1:4">
      <c r="A1213" s="198">
        <v>24240</v>
      </c>
      <c r="B1213" s="199">
        <v>1808.04</v>
      </c>
      <c r="C1213" s="199">
        <v>-44.51</v>
      </c>
      <c r="D1213" s="198">
        <v>649</v>
      </c>
    </row>
    <row r="1214" spans="1:4">
      <c r="A1214" s="198">
        <v>24260</v>
      </c>
      <c r="B1214" s="199">
        <v>1808.39</v>
      </c>
      <c r="C1214" s="199">
        <v>-44.33</v>
      </c>
      <c r="D1214" s="198">
        <v>652</v>
      </c>
    </row>
    <row r="1215" spans="1:4">
      <c r="A1215" s="198">
        <v>24280</v>
      </c>
      <c r="B1215" s="199">
        <v>1808.74</v>
      </c>
      <c r="C1215" s="199">
        <v>-43.6</v>
      </c>
      <c r="D1215" s="198">
        <v>653</v>
      </c>
    </row>
    <row r="1216" spans="1:4">
      <c r="A1216" s="198">
        <v>24300</v>
      </c>
      <c r="B1216" s="199">
        <v>1809.03</v>
      </c>
      <c r="C1216" s="199">
        <v>-43.86</v>
      </c>
      <c r="D1216" s="198">
        <v>654</v>
      </c>
    </row>
    <row r="1217" spans="1:4">
      <c r="A1217" s="198">
        <v>24320</v>
      </c>
      <c r="B1217" s="199">
        <v>1809.4</v>
      </c>
      <c r="C1217" s="199">
        <v>-41.79</v>
      </c>
      <c r="D1217" s="198">
        <v>655</v>
      </c>
    </row>
    <row r="1218" spans="1:4">
      <c r="A1218" s="198">
        <v>24340</v>
      </c>
      <c r="B1218" s="199">
        <v>1809.73</v>
      </c>
      <c r="C1218" s="199">
        <v>-43.65</v>
      </c>
      <c r="D1218" s="198">
        <v>656</v>
      </c>
    </row>
    <row r="1219" spans="1:4">
      <c r="A1219" s="198">
        <v>24360</v>
      </c>
      <c r="B1219" s="199">
        <v>1810.05</v>
      </c>
      <c r="C1219" s="199">
        <v>-43.11</v>
      </c>
      <c r="D1219" s="198">
        <v>657</v>
      </c>
    </row>
    <row r="1220" spans="1:4">
      <c r="A1220" s="198">
        <v>24380</v>
      </c>
      <c r="B1220" s="199">
        <v>1810.36</v>
      </c>
      <c r="C1220" s="199">
        <v>-44.07</v>
      </c>
      <c r="D1220" s="198">
        <v>658</v>
      </c>
    </row>
    <row r="1221" spans="1:4">
      <c r="A1221" s="198">
        <v>24400</v>
      </c>
      <c r="B1221" s="199">
        <v>1810.72</v>
      </c>
      <c r="C1221" s="199">
        <v>-43.88</v>
      </c>
      <c r="D1221" s="198">
        <v>658</v>
      </c>
    </row>
    <row r="1222" spans="1:4">
      <c r="A1222" s="198">
        <v>24420</v>
      </c>
      <c r="B1222" s="199">
        <v>1811.06</v>
      </c>
      <c r="C1222" s="199">
        <v>-44.29</v>
      </c>
      <c r="D1222" s="198">
        <v>660</v>
      </c>
    </row>
    <row r="1223" spans="1:4">
      <c r="A1223" s="198">
        <v>24440</v>
      </c>
      <c r="B1223" s="199">
        <v>1811.35</v>
      </c>
      <c r="C1223" s="199">
        <v>-42.3</v>
      </c>
      <c r="D1223" s="198">
        <v>662</v>
      </c>
    </row>
    <row r="1224" spans="1:4">
      <c r="A1224" s="198">
        <v>24460</v>
      </c>
      <c r="B1224" s="199">
        <v>1811.69</v>
      </c>
      <c r="C1224" s="199">
        <v>-42.04</v>
      </c>
      <c r="D1224" s="198">
        <v>663</v>
      </c>
    </row>
    <row r="1225" spans="1:4">
      <c r="A1225" s="198">
        <v>24480</v>
      </c>
      <c r="B1225" s="199">
        <v>1812.02</v>
      </c>
      <c r="C1225" s="199">
        <v>-44.64</v>
      </c>
      <c r="D1225" s="198">
        <v>664</v>
      </c>
    </row>
    <row r="1226" spans="1:4">
      <c r="A1226" s="198">
        <v>24500</v>
      </c>
      <c r="B1226" s="199">
        <v>1812.37</v>
      </c>
      <c r="C1226" s="199">
        <v>-43.01</v>
      </c>
      <c r="D1226" s="198">
        <v>665</v>
      </c>
    </row>
    <row r="1227" spans="1:4">
      <c r="A1227" s="198">
        <v>24520</v>
      </c>
      <c r="B1227" s="199">
        <v>1812.7</v>
      </c>
      <c r="C1227" s="199">
        <v>-42.93</v>
      </c>
      <c r="D1227" s="198">
        <v>665</v>
      </c>
    </row>
    <row r="1228" spans="1:4">
      <c r="A1228" s="198">
        <v>24540</v>
      </c>
      <c r="B1228" s="199">
        <v>1813</v>
      </c>
      <c r="C1228" s="199">
        <v>-43.63</v>
      </c>
      <c r="D1228" s="198">
        <v>667</v>
      </c>
    </row>
    <row r="1229" spans="1:4">
      <c r="A1229" s="198">
        <v>24560</v>
      </c>
      <c r="B1229" s="199">
        <v>1813.28</v>
      </c>
      <c r="C1229" s="199">
        <v>-43.8</v>
      </c>
      <c r="D1229" s="198">
        <v>668</v>
      </c>
    </row>
    <row r="1230" spans="1:4">
      <c r="A1230" s="198">
        <v>24580</v>
      </c>
      <c r="B1230" s="199">
        <v>1813.57</v>
      </c>
      <c r="C1230" s="199">
        <v>-42.72</v>
      </c>
      <c r="D1230" s="198">
        <v>669</v>
      </c>
    </row>
    <row r="1231" spans="1:4">
      <c r="A1231" s="198">
        <v>24600</v>
      </c>
      <c r="B1231" s="199">
        <v>1813.89</v>
      </c>
      <c r="C1231" s="199">
        <v>-42.02</v>
      </c>
      <c r="D1231" s="198">
        <v>670</v>
      </c>
    </row>
    <row r="1232" spans="1:4">
      <c r="A1232" s="198">
        <v>24620</v>
      </c>
      <c r="B1232" s="199">
        <v>1814.19</v>
      </c>
      <c r="C1232" s="199">
        <v>-43.29</v>
      </c>
      <c r="D1232" s="198">
        <v>671</v>
      </c>
    </row>
    <row r="1233" spans="1:4">
      <c r="A1233" s="198">
        <v>24640</v>
      </c>
      <c r="B1233" s="199">
        <v>1814.49</v>
      </c>
      <c r="C1233" s="199">
        <v>-42.78</v>
      </c>
      <c r="D1233" s="198">
        <v>672</v>
      </c>
    </row>
    <row r="1234" spans="1:4">
      <c r="A1234" s="198">
        <v>24660</v>
      </c>
      <c r="B1234" s="199">
        <v>1814.79</v>
      </c>
      <c r="C1234" s="199">
        <v>-45.76</v>
      </c>
      <c r="D1234" s="198">
        <v>674</v>
      </c>
    </row>
    <row r="1235" spans="1:4">
      <c r="A1235" s="198">
        <v>24680</v>
      </c>
      <c r="B1235" s="199">
        <v>1815.08</v>
      </c>
      <c r="C1235" s="199">
        <v>-43.64</v>
      </c>
      <c r="D1235" s="198">
        <v>675</v>
      </c>
    </row>
    <row r="1236" spans="1:4">
      <c r="A1236" s="198">
        <v>24700</v>
      </c>
      <c r="B1236" s="199">
        <v>1815.37</v>
      </c>
      <c r="C1236" s="199">
        <v>-44.79</v>
      </c>
      <c r="D1236" s="198">
        <v>675</v>
      </c>
    </row>
    <row r="1237" spans="1:4">
      <c r="A1237" s="198">
        <v>24720</v>
      </c>
      <c r="B1237" s="199">
        <v>1815.69</v>
      </c>
      <c r="C1237" s="199">
        <v>-42.48</v>
      </c>
      <c r="D1237" s="198">
        <v>675</v>
      </c>
    </row>
    <row r="1238" spans="1:4">
      <c r="A1238" s="198">
        <v>24740</v>
      </c>
      <c r="B1238" s="199">
        <v>1815.96</v>
      </c>
      <c r="C1238" s="199">
        <v>-42.71</v>
      </c>
      <c r="D1238" s="198">
        <v>677</v>
      </c>
    </row>
    <row r="1239" spans="1:4">
      <c r="A1239" s="198">
        <v>24760</v>
      </c>
      <c r="B1239" s="199">
        <v>1816.3</v>
      </c>
      <c r="C1239" s="199">
        <v>-43.02</v>
      </c>
      <c r="D1239" s="198">
        <v>679</v>
      </c>
    </row>
    <row r="1240" spans="1:4">
      <c r="A1240" s="198">
        <v>24780</v>
      </c>
      <c r="B1240" s="199">
        <v>1816.6</v>
      </c>
      <c r="C1240" s="199">
        <v>-44.34</v>
      </c>
      <c r="D1240" s="198">
        <v>680</v>
      </c>
    </row>
    <row r="1241" spans="1:4">
      <c r="A1241" s="198">
        <v>24800</v>
      </c>
      <c r="B1241" s="199">
        <v>1816.88</v>
      </c>
      <c r="C1241" s="199">
        <v>-43.24</v>
      </c>
      <c r="D1241" s="198">
        <v>680</v>
      </c>
    </row>
    <row r="1242" spans="1:4">
      <c r="A1242" s="198">
        <v>24820</v>
      </c>
      <c r="B1242" s="199">
        <v>1817.14</v>
      </c>
      <c r="C1242" s="199">
        <v>-45.27</v>
      </c>
      <c r="D1242" s="198">
        <v>681</v>
      </c>
    </row>
    <row r="1243" spans="1:4">
      <c r="A1243" s="198">
        <v>24840</v>
      </c>
      <c r="B1243" s="199">
        <v>1817.46</v>
      </c>
      <c r="C1243" s="199">
        <v>-44.28</v>
      </c>
      <c r="D1243" s="198">
        <v>681</v>
      </c>
    </row>
    <row r="1244" spans="1:4">
      <c r="A1244" s="198">
        <v>24860</v>
      </c>
      <c r="B1244" s="199">
        <v>1817.77</v>
      </c>
      <c r="C1244" s="199">
        <v>-43.69</v>
      </c>
      <c r="D1244" s="198">
        <v>682</v>
      </c>
    </row>
    <row r="1245" spans="1:4">
      <c r="A1245" s="198">
        <v>24880</v>
      </c>
      <c r="B1245" s="199">
        <v>1818.11</v>
      </c>
      <c r="C1245" s="199">
        <v>-44.14</v>
      </c>
      <c r="D1245" s="198">
        <v>682</v>
      </c>
    </row>
    <row r="1246" spans="1:4">
      <c r="A1246" s="198">
        <v>24900</v>
      </c>
      <c r="B1246" s="199">
        <v>1818.47</v>
      </c>
      <c r="C1246" s="199">
        <v>-44.93</v>
      </c>
      <c r="D1246" s="198">
        <v>683</v>
      </c>
    </row>
    <row r="1247" spans="1:4">
      <c r="A1247" s="198">
        <v>24920</v>
      </c>
      <c r="B1247" s="199">
        <v>1818.79</v>
      </c>
      <c r="C1247" s="199">
        <v>-44.77</v>
      </c>
      <c r="D1247" s="198">
        <v>684</v>
      </c>
    </row>
    <row r="1248" spans="1:4">
      <c r="A1248" s="198">
        <v>24940</v>
      </c>
      <c r="B1248" s="199">
        <v>1819.1</v>
      </c>
      <c r="C1248" s="199">
        <v>-43.33</v>
      </c>
      <c r="D1248" s="198">
        <v>685</v>
      </c>
    </row>
    <row r="1249" spans="1:4">
      <c r="A1249" s="198">
        <v>24960</v>
      </c>
      <c r="B1249" s="199">
        <v>1819.44</v>
      </c>
      <c r="C1249" s="199">
        <v>-41.88</v>
      </c>
      <c r="D1249" s="198">
        <v>686</v>
      </c>
    </row>
    <row r="1250" spans="1:4">
      <c r="A1250" s="198">
        <v>24980</v>
      </c>
      <c r="B1250" s="199">
        <v>1819.76</v>
      </c>
      <c r="C1250" s="199">
        <v>-43.23</v>
      </c>
      <c r="D1250" s="198">
        <v>688</v>
      </c>
    </row>
    <row r="1251" spans="1:4">
      <c r="A1251" s="198">
        <v>25000</v>
      </c>
      <c r="B1251" s="199">
        <v>1820.06</v>
      </c>
      <c r="C1251" s="199">
        <v>-42.66</v>
      </c>
      <c r="D1251" s="198">
        <v>690</v>
      </c>
    </row>
    <row r="1252" spans="1:4">
      <c r="A1252" s="198">
        <v>25020</v>
      </c>
      <c r="B1252" s="199">
        <v>1820.43</v>
      </c>
      <c r="C1252" s="199">
        <v>-42.41</v>
      </c>
      <c r="D1252" s="198">
        <v>691</v>
      </c>
    </row>
    <row r="1253" spans="1:4">
      <c r="A1253" s="198">
        <v>25040</v>
      </c>
      <c r="B1253" s="199">
        <v>1820.78</v>
      </c>
      <c r="C1253" s="199">
        <v>-43.54</v>
      </c>
      <c r="D1253" s="198">
        <v>693</v>
      </c>
    </row>
    <row r="1254" spans="1:4">
      <c r="A1254" s="198">
        <v>25060</v>
      </c>
      <c r="B1254" s="199">
        <v>1821.11</v>
      </c>
      <c r="C1254" s="199">
        <v>-42.71</v>
      </c>
      <c r="D1254" s="198">
        <v>693</v>
      </c>
    </row>
    <row r="1255" spans="1:4">
      <c r="A1255" s="198">
        <v>25080</v>
      </c>
      <c r="B1255" s="199">
        <v>1821.43</v>
      </c>
      <c r="C1255" s="199">
        <v>-43.66</v>
      </c>
      <c r="D1255" s="198">
        <v>694</v>
      </c>
    </row>
    <row r="1256" spans="1:4">
      <c r="A1256" s="198">
        <v>25100</v>
      </c>
      <c r="B1256" s="199">
        <v>1821.76</v>
      </c>
      <c r="C1256" s="199">
        <v>-44.35</v>
      </c>
      <c r="D1256" s="198">
        <v>696</v>
      </c>
    </row>
    <row r="1257" spans="1:4">
      <c r="A1257" s="198">
        <v>25120</v>
      </c>
      <c r="B1257" s="199">
        <v>1822.06</v>
      </c>
      <c r="C1257" s="199">
        <v>-44.14</v>
      </c>
      <c r="D1257" s="198">
        <v>697</v>
      </c>
    </row>
    <row r="1258" spans="1:4">
      <c r="A1258" s="198">
        <v>25140</v>
      </c>
      <c r="B1258" s="199">
        <v>1822.38</v>
      </c>
      <c r="C1258" s="199">
        <v>-44.35</v>
      </c>
      <c r="D1258" s="198">
        <v>699</v>
      </c>
    </row>
    <row r="1259" spans="1:4">
      <c r="A1259" s="198">
        <v>25160</v>
      </c>
      <c r="B1259" s="199">
        <v>1822.72</v>
      </c>
      <c r="C1259" s="199">
        <v>-43.05</v>
      </c>
      <c r="D1259" s="198">
        <v>700</v>
      </c>
    </row>
    <row r="1260" spans="1:4">
      <c r="A1260" s="198">
        <v>25180</v>
      </c>
      <c r="B1260" s="199">
        <v>1823</v>
      </c>
      <c r="C1260" s="199">
        <v>-42.74</v>
      </c>
      <c r="D1260" s="198">
        <v>701</v>
      </c>
    </row>
    <row r="1261" spans="1:4">
      <c r="A1261" s="198">
        <v>25200</v>
      </c>
      <c r="B1261" s="199">
        <v>1823.29</v>
      </c>
      <c r="C1261" s="199">
        <v>-43.11</v>
      </c>
      <c r="D1261" s="198">
        <v>701</v>
      </c>
    </row>
    <row r="1262" spans="1:4">
      <c r="A1262" s="198">
        <v>25220</v>
      </c>
      <c r="B1262" s="199">
        <v>1823.58</v>
      </c>
      <c r="C1262" s="199">
        <v>-43.42</v>
      </c>
      <c r="D1262" s="198">
        <v>702</v>
      </c>
    </row>
    <row r="1263" spans="1:4">
      <c r="A1263" s="198">
        <v>25240</v>
      </c>
      <c r="B1263" s="199">
        <v>1823.88</v>
      </c>
      <c r="C1263" s="199">
        <v>-42.35</v>
      </c>
      <c r="D1263" s="198">
        <v>702</v>
      </c>
    </row>
    <row r="1264" spans="1:4">
      <c r="A1264" s="198">
        <v>25260</v>
      </c>
      <c r="B1264" s="199">
        <v>1824.16</v>
      </c>
      <c r="C1264" s="199">
        <v>-44.12</v>
      </c>
      <c r="D1264" s="198">
        <v>702</v>
      </c>
    </row>
    <row r="1265" spans="1:4">
      <c r="A1265" s="198">
        <v>25280</v>
      </c>
      <c r="B1265" s="199">
        <v>1824.46</v>
      </c>
      <c r="C1265" s="199">
        <v>-43.08</v>
      </c>
      <c r="D1265" s="198">
        <v>704</v>
      </c>
    </row>
    <row r="1266" spans="1:4">
      <c r="A1266" s="198">
        <v>25300</v>
      </c>
      <c r="B1266" s="199">
        <v>1824.74</v>
      </c>
      <c r="C1266" s="199">
        <v>-43.91</v>
      </c>
      <c r="D1266" s="198">
        <v>705</v>
      </c>
    </row>
    <row r="1267" spans="1:4">
      <c r="A1267" s="198">
        <v>25320</v>
      </c>
      <c r="B1267" s="199">
        <v>1825.03</v>
      </c>
      <c r="C1267" s="199">
        <v>-43.14</v>
      </c>
      <c r="D1267" s="198">
        <v>706</v>
      </c>
    </row>
    <row r="1268" spans="1:4">
      <c r="A1268" s="198">
        <v>25340</v>
      </c>
      <c r="B1268" s="199">
        <v>1825.33</v>
      </c>
      <c r="C1268" s="199">
        <v>-44.02</v>
      </c>
      <c r="D1268" s="198">
        <v>708</v>
      </c>
    </row>
    <row r="1269" spans="1:4">
      <c r="A1269" s="198">
        <v>25360</v>
      </c>
      <c r="B1269" s="199">
        <v>1825.67</v>
      </c>
      <c r="C1269" s="199">
        <v>-43.4</v>
      </c>
      <c r="D1269" s="198">
        <v>710</v>
      </c>
    </row>
    <row r="1270" spans="1:4">
      <c r="A1270" s="198">
        <v>25380</v>
      </c>
      <c r="B1270" s="199">
        <v>1826</v>
      </c>
      <c r="C1270" s="199">
        <v>-42.2</v>
      </c>
      <c r="D1270" s="198">
        <v>711</v>
      </c>
    </row>
    <row r="1271" spans="1:4">
      <c r="A1271" s="198">
        <v>25400</v>
      </c>
      <c r="B1271" s="199">
        <v>1826.28</v>
      </c>
      <c r="C1271" s="199">
        <v>-43.45</v>
      </c>
      <c r="D1271" s="198">
        <v>712</v>
      </c>
    </row>
    <row r="1272" spans="1:4">
      <c r="A1272" s="198">
        <v>25420</v>
      </c>
      <c r="B1272" s="199">
        <v>1826.6</v>
      </c>
      <c r="C1272" s="199">
        <v>-43.65</v>
      </c>
      <c r="D1272" s="198">
        <v>714</v>
      </c>
    </row>
    <row r="1273" spans="1:4">
      <c r="A1273" s="198">
        <v>25440</v>
      </c>
      <c r="B1273" s="199">
        <v>1826.9</v>
      </c>
      <c r="C1273" s="199">
        <v>-45.14</v>
      </c>
      <c r="D1273" s="198">
        <v>715</v>
      </c>
    </row>
    <row r="1274" spans="1:4">
      <c r="A1274" s="198">
        <v>25460</v>
      </c>
      <c r="B1274" s="199">
        <v>1827.2</v>
      </c>
      <c r="C1274" s="199">
        <v>-44.36</v>
      </c>
      <c r="D1274" s="198">
        <v>717</v>
      </c>
    </row>
    <row r="1275" spans="1:4">
      <c r="A1275" s="198">
        <v>25480</v>
      </c>
      <c r="B1275" s="199">
        <v>1827.49</v>
      </c>
      <c r="C1275" s="199">
        <v>-45.3</v>
      </c>
      <c r="D1275" s="198">
        <v>718</v>
      </c>
    </row>
    <row r="1276" spans="1:4">
      <c r="A1276" s="198">
        <v>25500</v>
      </c>
      <c r="B1276" s="199">
        <v>1827.78</v>
      </c>
      <c r="C1276" s="199">
        <v>-44.09</v>
      </c>
      <c r="D1276" s="198">
        <v>719</v>
      </c>
    </row>
    <row r="1277" spans="1:4">
      <c r="A1277" s="198">
        <v>25520</v>
      </c>
      <c r="B1277" s="199">
        <v>1828.07</v>
      </c>
      <c r="C1277" s="199">
        <v>-42.41</v>
      </c>
      <c r="D1277" s="198">
        <v>720</v>
      </c>
    </row>
    <row r="1278" spans="1:4">
      <c r="A1278" s="198">
        <v>25540</v>
      </c>
      <c r="B1278" s="199">
        <v>1828.35</v>
      </c>
      <c r="C1278" s="199">
        <v>-41.35</v>
      </c>
      <c r="D1278" s="198">
        <v>722</v>
      </c>
    </row>
    <row r="1279" spans="1:4">
      <c r="A1279" s="198">
        <v>25560</v>
      </c>
      <c r="B1279" s="199">
        <v>1828.63</v>
      </c>
      <c r="C1279" s="199">
        <v>-42.65</v>
      </c>
      <c r="D1279" s="198">
        <v>723</v>
      </c>
    </row>
    <row r="1280" spans="1:4">
      <c r="A1280" s="198">
        <v>25580</v>
      </c>
      <c r="B1280" s="199">
        <v>1828.94</v>
      </c>
      <c r="C1280" s="199">
        <v>-45.02</v>
      </c>
      <c r="D1280" s="198">
        <v>725</v>
      </c>
    </row>
    <row r="1281" spans="1:4">
      <c r="A1281" s="198">
        <v>25600</v>
      </c>
      <c r="B1281" s="199">
        <v>1829.24</v>
      </c>
      <c r="C1281" s="199">
        <v>-43.6</v>
      </c>
      <c r="D1281" s="198">
        <v>726</v>
      </c>
    </row>
    <row r="1282" spans="1:4">
      <c r="A1282" s="198">
        <v>25620</v>
      </c>
      <c r="B1282" s="199">
        <v>1829.53</v>
      </c>
      <c r="C1282" s="199">
        <v>-43.17</v>
      </c>
      <c r="D1282" s="198">
        <v>727</v>
      </c>
    </row>
    <row r="1283" spans="1:4">
      <c r="A1283" s="198">
        <v>25640</v>
      </c>
      <c r="B1283" s="199">
        <v>1829.85</v>
      </c>
      <c r="C1283" s="199">
        <v>-43</v>
      </c>
      <c r="D1283" s="198">
        <v>729</v>
      </c>
    </row>
    <row r="1284" spans="1:4">
      <c r="A1284" s="198">
        <v>25660</v>
      </c>
      <c r="B1284" s="199">
        <v>1830.13</v>
      </c>
      <c r="C1284" s="199">
        <v>-44.91</v>
      </c>
      <c r="D1284" s="198">
        <v>732</v>
      </c>
    </row>
    <row r="1285" spans="1:4">
      <c r="A1285" s="198">
        <v>25680</v>
      </c>
      <c r="B1285" s="199">
        <v>1830.42</v>
      </c>
      <c r="C1285" s="199">
        <v>-44.45</v>
      </c>
      <c r="D1285" s="198">
        <v>732</v>
      </c>
    </row>
    <row r="1286" spans="1:4">
      <c r="A1286" s="198">
        <v>25700</v>
      </c>
      <c r="B1286" s="199">
        <v>1830.71</v>
      </c>
      <c r="C1286" s="199">
        <v>-46.11</v>
      </c>
      <c r="D1286" s="198">
        <v>733</v>
      </c>
    </row>
    <row r="1287" spans="1:4">
      <c r="A1287" s="198">
        <v>25720</v>
      </c>
      <c r="B1287" s="199">
        <v>1830.99</v>
      </c>
      <c r="C1287" s="199">
        <v>-43.74</v>
      </c>
      <c r="D1287" s="198">
        <v>734</v>
      </c>
    </row>
    <row r="1288" spans="1:4">
      <c r="A1288" s="198">
        <v>25740</v>
      </c>
      <c r="B1288" s="199">
        <v>1831.29</v>
      </c>
      <c r="C1288" s="199">
        <v>-43.94</v>
      </c>
      <c r="D1288" s="198">
        <v>734</v>
      </c>
    </row>
    <row r="1289" spans="1:4">
      <c r="A1289" s="198">
        <v>25760</v>
      </c>
      <c r="B1289" s="199">
        <v>1831.59</v>
      </c>
      <c r="C1289" s="199">
        <v>-45.14</v>
      </c>
      <c r="D1289" s="198">
        <v>735</v>
      </c>
    </row>
    <row r="1290" spans="1:4">
      <c r="A1290" s="198">
        <v>25780</v>
      </c>
      <c r="B1290" s="199">
        <v>1831.89</v>
      </c>
      <c r="C1290" s="199">
        <v>-43.34</v>
      </c>
      <c r="D1290" s="198">
        <v>736</v>
      </c>
    </row>
    <row r="1291" spans="1:4">
      <c r="A1291" s="198">
        <v>25800</v>
      </c>
      <c r="B1291" s="199">
        <v>1832.19</v>
      </c>
      <c r="C1291" s="199">
        <v>-43.46</v>
      </c>
      <c r="D1291" s="198">
        <v>737</v>
      </c>
    </row>
    <row r="1292" spans="1:4">
      <c r="A1292" s="198">
        <v>25820</v>
      </c>
      <c r="B1292" s="199">
        <v>1832.5</v>
      </c>
      <c r="C1292" s="199">
        <v>-44.1</v>
      </c>
      <c r="D1292" s="198">
        <v>738</v>
      </c>
    </row>
    <row r="1293" spans="1:4">
      <c r="A1293" s="198">
        <v>25840</v>
      </c>
      <c r="B1293" s="199">
        <v>1832.79</v>
      </c>
      <c r="C1293" s="199">
        <v>-43.96</v>
      </c>
      <c r="D1293" s="198">
        <v>738</v>
      </c>
    </row>
    <row r="1294" spans="1:4">
      <c r="A1294" s="198">
        <v>25860</v>
      </c>
      <c r="B1294" s="199">
        <v>1833.09</v>
      </c>
      <c r="C1294" s="199">
        <v>-45.11</v>
      </c>
      <c r="D1294" s="198">
        <v>739</v>
      </c>
    </row>
    <row r="1295" spans="1:4">
      <c r="A1295" s="198">
        <v>25880</v>
      </c>
      <c r="B1295" s="199">
        <v>1833.36</v>
      </c>
      <c r="C1295" s="199">
        <v>-44.4</v>
      </c>
      <c r="D1295" s="198">
        <v>741</v>
      </c>
    </row>
    <row r="1296" spans="1:4">
      <c r="A1296" s="198">
        <v>25900</v>
      </c>
      <c r="B1296" s="199">
        <v>1833.64</v>
      </c>
      <c r="C1296" s="199">
        <v>-44.55</v>
      </c>
      <c r="D1296" s="198">
        <v>741</v>
      </c>
    </row>
    <row r="1297" spans="1:4">
      <c r="A1297" s="198">
        <v>25920</v>
      </c>
      <c r="B1297" s="199">
        <v>1833.94</v>
      </c>
      <c r="C1297" s="199">
        <v>-44.51</v>
      </c>
      <c r="D1297" s="198">
        <v>741</v>
      </c>
    </row>
    <row r="1298" spans="1:4">
      <c r="A1298" s="198">
        <v>25940</v>
      </c>
      <c r="B1298" s="199">
        <v>1834.25</v>
      </c>
      <c r="C1298" s="199">
        <v>-42.56</v>
      </c>
      <c r="D1298" s="198">
        <v>744</v>
      </c>
    </row>
    <row r="1299" spans="1:4">
      <c r="A1299" s="198">
        <v>25960</v>
      </c>
      <c r="B1299" s="199">
        <v>1834.53</v>
      </c>
      <c r="C1299" s="199">
        <v>-43.2</v>
      </c>
      <c r="D1299" s="198">
        <v>745</v>
      </c>
    </row>
    <row r="1300" spans="1:4">
      <c r="A1300" s="198">
        <v>25980</v>
      </c>
      <c r="B1300" s="199">
        <v>1834.82</v>
      </c>
      <c r="C1300" s="199">
        <v>-44.36</v>
      </c>
      <c r="D1300" s="198">
        <v>746</v>
      </c>
    </row>
    <row r="1301" spans="1:4">
      <c r="A1301" s="198">
        <v>26000</v>
      </c>
      <c r="B1301" s="199">
        <v>1835.12</v>
      </c>
      <c r="C1301" s="199">
        <v>-42.59</v>
      </c>
      <c r="D1301" s="198">
        <v>747</v>
      </c>
    </row>
    <row r="1302" spans="1:4">
      <c r="A1302" s="198">
        <v>26020</v>
      </c>
      <c r="B1302" s="199">
        <v>1835.45</v>
      </c>
      <c r="C1302" s="199">
        <v>-44.19</v>
      </c>
      <c r="D1302" s="198">
        <v>749</v>
      </c>
    </row>
    <row r="1303" spans="1:4">
      <c r="A1303" s="198">
        <v>26040</v>
      </c>
      <c r="B1303" s="199">
        <v>1835.79</v>
      </c>
      <c r="C1303" s="199">
        <v>-45.64</v>
      </c>
      <c r="D1303" s="198">
        <v>751</v>
      </c>
    </row>
    <row r="1304" spans="1:4">
      <c r="A1304" s="198">
        <v>26060</v>
      </c>
      <c r="B1304" s="199">
        <v>1836.17</v>
      </c>
      <c r="C1304" s="199">
        <v>-43.37</v>
      </c>
      <c r="D1304" s="198">
        <v>751</v>
      </c>
    </row>
    <row r="1305" spans="1:4">
      <c r="A1305" s="198">
        <v>26080</v>
      </c>
      <c r="B1305" s="199">
        <v>1836.53</v>
      </c>
      <c r="C1305" s="199">
        <v>-42.39</v>
      </c>
      <c r="D1305" s="198">
        <v>751</v>
      </c>
    </row>
    <row r="1306" spans="1:4">
      <c r="A1306" s="198">
        <v>26100</v>
      </c>
      <c r="B1306" s="199">
        <v>1836.83</v>
      </c>
      <c r="C1306" s="199">
        <v>-43.78</v>
      </c>
      <c r="D1306" s="198">
        <v>752</v>
      </c>
    </row>
    <row r="1307" spans="1:4">
      <c r="A1307" s="198">
        <v>26120</v>
      </c>
      <c r="B1307" s="199">
        <v>1837.15</v>
      </c>
      <c r="C1307" s="199">
        <v>-41.93</v>
      </c>
      <c r="D1307" s="198">
        <v>753</v>
      </c>
    </row>
    <row r="1308" spans="1:4">
      <c r="A1308" s="198">
        <v>26140</v>
      </c>
      <c r="B1308" s="199">
        <v>1837.5</v>
      </c>
      <c r="C1308" s="199">
        <v>-44.14</v>
      </c>
      <c r="D1308" s="198">
        <v>754</v>
      </c>
    </row>
    <row r="1309" spans="1:4">
      <c r="A1309" s="198">
        <v>26160</v>
      </c>
      <c r="B1309" s="199">
        <v>1837.87</v>
      </c>
      <c r="C1309" s="199">
        <v>-42.56</v>
      </c>
      <c r="D1309" s="198">
        <v>754</v>
      </c>
    </row>
    <row r="1310" spans="1:4">
      <c r="A1310" s="198">
        <v>26180</v>
      </c>
      <c r="B1310" s="199">
        <v>1838.25</v>
      </c>
      <c r="C1310" s="199">
        <v>-42.46</v>
      </c>
      <c r="D1310" s="198">
        <v>755</v>
      </c>
    </row>
    <row r="1311" spans="1:4">
      <c r="A1311" s="198">
        <v>26200</v>
      </c>
      <c r="B1311" s="199">
        <v>1838.64</v>
      </c>
      <c r="C1311" s="199">
        <v>-41.67</v>
      </c>
      <c r="D1311" s="198">
        <v>756</v>
      </c>
    </row>
    <row r="1312" spans="1:4">
      <c r="A1312" s="198">
        <v>26220</v>
      </c>
      <c r="B1312" s="199">
        <v>1839.03</v>
      </c>
      <c r="C1312" s="199">
        <v>-43.1</v>
      </c>
      <c r="D1312" s="198">
        <v>757</v>
      </c>
    </row>
    <row r="1313" spans="1:4">
      <c r="A1313" s="198">
        <v>26240</v>
      </c>
      <c r="B1313" s="199">
        <v>1839.46</v>
      </c>
      <c r="C1313" s="199">
        <v>-42.19</v>
      </c>
      <c r="D1313" s="198">
        <v>759</v>
      </c>
    </row>
    <row r="1314" spans="1:4">
      <c r="A1314" s="198">
        <v>26260</v>
      </c>
      <c r="B1314" s="199">
        <v>1839.83</v>
      </c>
      <c r="C1314" s="199">
        <v>-44.16</v>
      </c>
      <c r="D1314" s="198">
        <v>759</v>
      </c>
    </row>
    <row r="1315" spans="1:4">
      <c r="A1315" s="198">
        <v>26280</v>
      </c>
      <c r="B1315" s="199">
        <v>1840.19</v>
      </c>
      <c r="C1315" s="199">
        <v>-43.22</v>
      </c>
      <c r="D1315" s="198">
        <v>760</v>
      </c>
    </row>
    <row r="1316" spans="1:4">
      <c r="A1316" s="198">
        <v>26300</v>
      </c>
      <c r="B1316" s="199">
        <v>1840.56</v>
      </c>
      <c r="C1316" s="199">
        <v>-42.92</v>
      </c>
      <c r="D1316" s="198">
        <v>760</v>
      </c>
    </row>
    <row r="1317" spans="1:4">
      <c r="A1317" s="198">
        <v>26320</v>
      </c>
      <c r="B1317" s="199">
        <v>1840.92</v>
      </c>
      <c r="C1317" s="199">
        <v>-43.21</v>
      </c>
      <c r="D1317" s="198">
        <v>761</v>
      </c>
    </row>
    <row r="1318" spans="1:4">
      <c r="A1318" s="198">
        <v>26340</v>
      </c>
      <c r="B1318" s="199">
        <v>1841.29</v>
      </c>
      <c r="C1318" s="199">
        <v>-42.18</v>
      </c>
      <c r="D1318" s="198">
        <v>762</v>
      </c>
    </row>
    <row r="1319" spans="1:4">
      <c r="A1319" s="198">
        <v>26360</v>
      </c>
      <c r="B1319" s="199">
        <v>1841.65</v>
      </c>
      <c r="C1319" s="199">
        <v>-42.76</v>
      </c>
      <c r="D1319" s="198">
        <v>762</v>
      </c>
    </row>
    <row r="1320" spans="1:4">
      <c r="A1320" s="198">
        <v>26380</v>
      </c>
      <c r="B1320" s="199">
        <v>1841.99</v>
      </c>
      <c r="C1320" s="199">
        <v>-42.87</v>
      </c>
      <c r="D1320" s="198">
        <v>763</v>
      </c>
    </row>
    <row r="1321" spans="1:4">
      <c r="A1321" s="198">
        <v>26400</v>
      </c>
      <c r="B1321" s="199">
        <v>1842.33</v>
      </c>
      <c r="C1321" s="199">
        <v>-41.74</v>
      </c>
      <c r="D1321" s="198">
        <v>764</v>
      </c>
    </row>
    <row r="1322" spans="1:4">
      <c r="A1322" s="198">
        <v>26420</v>
      </c>
      <c r="B1322" s="199">
        <v>1842.67</v>
      </c>
      <c r="C1322" s="199">
        <v>-42.75</v>
      </c>
      <c r="D1322" s="198">
        <v>765</v>
      </c>
    </row>
    <row r="1323" spans="1:4">
      <c r="A1323" s="198">
        <v>26440</v>
      </c>
      <c r="B1323" s="199">
        <v>1842.98</v>
      </c>
      <c r="C1323" s="199">
        <v>-42.85</v>
      </c>
      <c r="D1323" s="198">
        <v>766</v>
      </c>
    </row>
    <row r="1324" spans="1:4">
      <c r="A1324" s="198">
        <v>26460</v>
      </c>
      <c r="B1324" s="199">
        <v>1843.36</v>
      </c>
      <c r="C1324" s="199">
        <v>-43.4</v>
      </c>
      <c r="D1324" s="198">
        <v>766</v>
      </c>
    </row>
    <row r="1325" spans="1:4">
      <c r="A1325" s="198">
        <v>26480</v>
      </c>
      <c r="B1325" s="199">
        <v>1843.74</v>
      </c>
      <c r="C1325" s="199">
        <v>-43.25</v>
      </c>
      <c r="D1325" s="198">
        <v>767</v>
      </c>
    </row>
    <row r="1326" spans="1:4">
      <c r="A1326" s="198">
        <v>26500</v>
      </c>
      <c r="B1326" s="199">
        <v>1844.13</v>
      </c>
      <c r="C1326" s="199">
        <v>-42.75</v>
      </c>
      <c r="D1326" s="198">
        <v>768</v>
      </c>
    </row>
    <row r="1327" spans="1:4">
      <c r="A1327" s="198">
        <v>26520</v>
      </c>
      <c r="B1327" s="199">
        <v>1844.47</v>
      </c>
      <c r="C1327" s="199">
        <v>-44.69</v>
      </c>
      <c r="D1327" s="198">
        <v>768</v>
      </c>
    </row>
    <row r="1328" spans="1:4">
      <c r="A1328" s="198">
        <v>26540</v>
      </c>
      <c r="B1328" s="199">
        <v>1844.76</v>
      </c>
      <c r="C1328" s="199">
        <v>-44.44</v>
      </c>
      <c r="D1328" s="198">
        <v>768</v>
      </c>
    </row>
    <row r="1329" spans="1:4">
      <c r="A1329" s="198">
        <v>26560</v>
      </c>
      <c r="B1329" s="199">
        <v>1845.05</v>
      </c>
      <c r="C1329" s="199">
        <v>-46.5</v>
      </c>
      <c r="D1329" s="198">
        <v>769</v>
      </c>
    </row>
    <row r="1330" spans="1:4">
      <c r="A1330" s="198">
        <v>26580</v>
      </c>
      <c r="B1330" s="199">
        <v>1845.36</v>
      </c>
      <c r="C1330" s="199">
        <v>-45.54</v>
      </c>
      <c r="D1330" s="198">
        <v>771</v>
      </c>
    </row>
    <row r="1331" spans="1:4">
      <c r="A1331" s="198">
        <v>26600</v>
      </c>
      <c r="B1331" s="199">
        <v>1845.72</v>
      </c>
      <c r="C1331" s="199">
        <v>-43.31</v>
      </c>
      <c r="D1331" s="198">
        <v>772</v>
      </c>
    </row>
    <row r="1332" spans="1:4">
      <c r="A1332" s="198">
        <v>26620</v>
      </c>
      <c r="B1332" s="199">
        <v>1846.02</v>
      </c>
      <c r="C1332" s="199">
        <v>-43.22</v>
      </c>
      <c r="D1332" s="198">
        <v>773</v>
      </c>
    </row>
    <row r="1333" spans="1:4">
      <c r="A1333" s="198">
        <v>26640</v>
      </c>
      <c r="B1333" s="199">
        <v>1846.33</v>
      </c>
      <c r="C1333" s="199">
        <v>-44.2</v>
      </c>
      <c r="D1333" s="198">
        <v>775</v>
      </c>
    </row>
    <row r="1334" spans="1:4">
      <c r="A1334" s="198">
        <v>26660</v>
      </c>
      <c r="B1334" s="199">
        <v>1846.66</v>
      </c>
      <c r="C1334" s="199">
        <v>-43.05</v>
      </c>
      <c r="D1334" s="198">
        <v>775</v>
      </c>
    </row>
    <row r="1335" spans="1:4">
      <c r="A1335" s="198">
        <v>26680</v>
      </c>
      <c r="B1335" s="199">
        <v>1847</v>
      </c>
      <c r="C1335" s="199">
        <v>-43.1</v>
      </c>
      <c r="D1335" s="198">
        <v>777</v>
      </c>
    </row>
    <row r="1336" spans="1:4">
      <c r="A1336" s="198">
        <v>26700</v>
      </c>
      <c r="B1336" s="199">
        <v>1847.34</v>
      </c>
      <c r="C1336" s="199">
        <v>-43.63</v>
      </c>
      <c r="D1336" s="198">
        <v>777</v>
      </c>
    </row>
    <row r="1337" spans="1:4">
      <c r="A1337" s="198">
        <v>26720</v>
      </c>
      <c r="B1337" s="199">
        <v>1847.66</v>
      </c>
      <c r="C1337" s="199">
        <v>-43.09</v>
      </c>
      <c r="D1337" s="198">
        <v>778</v>
      </c>
    </row>
    <row r="1338" spans="1:4">
      <c r="A1338" s="198">
        <v>26740</v>
      </c>
      <c r="B1338" s="199">
        <v>1848</v>
      </c>
      <c r="C1338" s="199">
        <v>-43.5</v>
      </c>
      <c r="D1338" s="198">
        <v>780</v>
      </c>
    </row>
    <row r="1339" spans="1:4">
      <c r="A1339" s="198">
        <v>26760</v>
      </c>
      <c r="B1339" s="199">
        <v>1848.3</v>
      </c>
      <c r="C1339" s="199">
        <v>-44.54</v>
      </c>
      <c r="D1339" s="198">
        <v>782</v>
      </c>
    </row>
    <row r="1340" spans="1:4">
      <c r="A1340" s="198">
        <v>26780</v>
      </c>
      <c r="B1340" s="199">
        <v>1848.67</v>
      </c>
      <c r="C1340" s="199">
        <v>-43.78</v>
      </c>
      <c r="D1340" s="198">
        <v>784</v>
      </c>
    </row>
    <row r="1341" spans="1:4">
      <c r="A1341" s="198">
        <v>26800</v>
      </c>
      <c r="B1341" s="199">
        <v>1849.04</v>
      </c>
      <c r="C1341" s="199">
        <v>-44.37</v>
      </c>
      <c r="D1341" s="198">
        <v>785</v>
      </c>
    </row>
    <row r="1342" spans="1:4">
      <c r="A1342" s="198">
        <v>26820</v>
      </c>
      <c r="B1342" s="199">
        <v>1849.36</v>
      </c>
      <c r="C1342" s="199">
        <v>-44.73</v>
      </c>
      <c r="D1342" s="198">
        <v>786</v>
      </c>
    </row>
    <row r="1343" spans="1:4">
      <c r="A1343" s="198">
        <v>26840</v>
      </c>
      <c r="B1343" s="199">
        <v>1849.71</v>
      </c>
      <c r="C1343" s="199">
        <v>-42.85</v>
      </c>
      <c r="D1343" s="198">
        <v>787</v>
      </c>
    </row>
    <row r="1344" spans="1:4">
      <c r="A1344" s="198">
        <v>26860</v>
      </c>
      <c r="B1344" s="199">
        <v>1850.04</v>
      </c>
      <c r="C1344" s="199">
        <v>-42.83</v>
      </c>
      <c r="D1344" s="198">
        <v>789</v>
      </c>
    </row>
    <row r="1345" spans="1:4">
      <c r="A1345" s="198">
        <v>26880</v>
      </c>
      <c r="B1345" s="199">
        <v>1850.39</v>
      </c>
      <c r="C1345" s="199">
        <v>-44.65</v>
      </c>
      <c r="D1345" s="198">
        <v>790</v>
      </c>
    </row>
    <row r="1346" spans="1:4">
      <c r="A1346" s="198">
        <v>26900</v>
      </c>
      <c r="B1346" s="199">
        <v>1850.74</v>
      </c>
      <c r="C1346" s="199">
        <v>-43.44</v>
      </c>
      <c r="D1346" s="198">
        <v>791</v>
      </c>
    </row>
    <row r="1347" spans="1:4">
      <c r="A1347" s="198">
        <v>26920</v>
      </c>
      <c r="B1347" s="199">
        <v>1851.08</v>
      </c>
      <c r="C1347" s="199">
        <v>-43.13</v>
      </c>
      <c r="D1347" s="198">
        <v>791</v>
      </c>
    </row>
    <row r="1348" spans="1:4">
      <c r="A1348" s="198">
        <v>26940</v>
      </c>
      <c r="B1348" s="199">
        <v>1851.42</v>
      </c>
      <c r="C1348" s="199">
        <v>-44.22</v>
      </c>
      <c r="D1348" s="198">
        <v>794</v>
      </c>
    </row>
    <row r="1349" spans="1:4">
      <c r="A1349" s="198">
        <v>26960</v>
      </c>
      <c r="B1349" s="199">
        <v>1851.79</v>
      </c>
      <c r="C1349" s="199">
        <v>-43.1</v>
      </c>
      <c r="D1349" s="198">
        <v>794</v>
      </c>
    </row>
    <row r="1350" spans="1:4">
      <c r="A1350" s="198">
        <v>26980</v>
      </c>
      <c r="B1350" s="199">
        <v>1852.17</v>
      </c>
      <c r="C1350" s="199">
        <v>-41.77</v>
      </c>
      <c r="D1350" s="198">
        <v>795</v>
      </c>
    </row>
    <row r="1351" spans="1:4">
      <c r="A1351" s="198">
        <v>27000</v>
      </c>
      <c r="B1351" s="199">
        <v>1852.51</v>
      </c>
      <c r="C1351" s="199">
        <v>-43.73</v>
      </c>
      <c r="D1351" s="198">
        <v>795</v>
      </c>
    </row>
    <row r="1352" spans="1:4">
      <c r="A1352" s="198">
        <v>27020</v>
      </c>
      <c r="B1352" s="199">
        <v>1852.83</v>
      </c>
      <c r="C1352" s="199">
        <v>-43.44</v>
      </c>
      <c r="D1352" s="198">
        <v>795</v>
      </c>
    </row>
    <row r="1353" spans="1:4">
      <c r="A1353" s="198">
        <v>27040</v>
      </c>
      <c r="B1353" s="199">
        <v>1853.15</v>
      </c>
      <c r="C1353" s="199">
        <v>-44</v>
      </c>
      <c r="D1353" s="198">
        <v>797</v>
      </c>
    </row>
    <row r="1354" spans="1:4">
      <c r="A1354" s="198">
        <v>27060</v>
      </c>
      <c r="B1354" s="199">
        <v>1853.49</v>
      </c>
      <c r="C1354" s="199">
        <v>-44.59</v>
      </c>
      <c r="D1354" s="198">
        <v>798</v>
      </c>
    </row>
    <row r="1355" spans="1:4">
      <c r="A1355" s="198">
        <v>27080</v>
      </c>
      <c r="B1355" s="199">
        <v>1853.86</v>
      </c>
      <c r="C1355" s="199">
        <v>-43.95</v>
      </c>
      <c r="D1355" s="198">
        <v>798</v>
      </c>
    </row>
    <row r="1356" spans="1:4">
      <c r="A1356" s="198">
        <v>27100</v>
      </c>
      <c r="B1356" s="199">
        <v>1854.21</v>
      </c>
      <c r="C1356" s="199">
        <v>-42.86</v>
      </c>
      <c r="D1356" s="198">
        <v>798</v>
      </c>
    </row>
    <row r="1357" spans="1:4">
      <c r="A1357" s="198">
        <v>27120</v>
      </c>
      <c r="B1357" s="199">
        <v>1854.57</v>
      </c>
      <c r="C1357" s="199">
        <v>-42.44</v>
      </c>
      <c r="D1357" s="198">
        <v>799</v>
      </c>
    </row>
    <row r="1358" spans="1:4">
      <c r="A1358" s="198">
        <v>27140</v>
      </c>
      <c r="B1358" s="199">
        <v>1854.91</v>
      </c>
      <c r="C1358" s="199">
        <v>-41.29</v>
      </c>
      <c r="D1358" s="198">
        <v>800</v>
      </c>
    </row>
    <row r="1359" spans="1:4">
      <c r="A1359" s="198">
        <v>27160</v>
      </c>
      <c r="B1359" s="199">
        <v>1855.2</v>
      </c>
      <c r="C1359" s="199">
        <v>-44.38</v>
      </c>
      <c r="D1359" s="198">
        <v>801</v>
      </c>
    </row>
    <row r="1360" spans="1:4">
      <c r="A1360" s="198">
        <v>27180</v>
      </c>
      <c r="B1360" s="199">
        <v>1855.52</v>
      </c>
      <c r="C1360" s="199">
        <v>-41.8</v>
      </c>
      <c r="D1360" s="198">
        <v>802</v>
      </c>
    </row>
    <row r="1361" spans="1:4">
      <c r="A1361" s="198">
        <v>27200</v>
      </c>
      <c r="B1361" s="199">
        <v>1855.84</v>
      </c>
      <c r="C1361" s="199">
        <v>-43.26</v>
      </c>
      <c r="D1361" s="198">
        <v>804</v>
      </c>
    </row>
    <row r="1362" spans="1:4">
      <c r="A1362" s="198">
        <v>27220</v>
      </c>
      <c r="B1362" s="199">
        <v>1856.18</v>
      </c>
      <c r="C1362" s="199">
        <v>-43.39</v>
      </c>
      <c r="D1362" s="198">
        <v>804</v>
      </c>
    </row>
    <row r="1363" spans="1:4">
      <c r="A1363" s="198">
        <v>27240</v>
      </c>
      <c r="B1363" s="199">
        <v>1856.5</v>
      </c>
      <c r="C1363" s="199">
        <v>-43.19</v>
      </c>
      <c r="D1363" s="198">
        <v>804</v>
      </c>
    </row>
    <row r="1364" spans="1:4">
      <c r="A1364" s="198">
        <v>27260</v>
      </c>
      <c r="B1364" s="199">
        <v>1856.86</v>
      </c>
      <c r="C1364" s="199">
        <v>-43.21</v>
      </c>
      <c r="D1364" s="198">
        <v>805</v>
      </c>
    </row>
    <row r="1365" spans="1:4">
      <c r="A1365" s="198">
        <v>27280</v>
      </c>
      <c r="B1365" s="199">
        <v>1857.23</v>
      </c>
      <c r="C1365" s="199">
        <v>-43.05</v>
      </c>
      <c r="D1365" s="198">
        <v>805</v>
      </c>
    </row>
    <row r="1366" spans="1:4">
      <c r="A1366" s="198">
        <v>27300</v>
      </c>
      <c r="B1366" s="199">
        <v>1857.56</v>
      </c>
      <c r="C1366" s="199">
        <v>-43.45</v>
      </c>
      <c r="D1366" s="198">
        <v>805</v>
      </c>
    </row>
    <row r="1367" spans="1:4">
      <c r="A1367" s="198">
        <v>27320</v>
      </c>
      <c r="B1367" s="199">
        <v>1857.91</v>
      </c>
      <c r="C1367" s="199">
        <v>-43.13</v>
      </c>
      <c r="D1367" s="198">
        <v>806</v>
      </c>
    </row>
    <row r="1368" spans="1:4">
      <c r="A1368" s="198">
        <v>27340</v>
      </c>
      <c r="B1368" s="199">
        <v>1858.23</v>
      </c>
      <c r="C1368" s="199">
        <v>-44.58</v>
      </c>
      <c r="D1368" s="198">
        <v>808</v>
      </c>
    </row>
    <row r="1369" spans="1:4">
      <c r="A1369" s="198">
        <v>27360</v>
      </c>
      <c r="B1369" s="199">
        <v>1858.56</v>
      </c>
      <c r="C1369" s="199">
        <v>-43.26</v>
      </c>
      <c r="D1369" s="198">
        <v>810</v>
      </c>
    </row>
    <row r="1370" spans="1:4">
      <c r="A1370" s="198">
        <v>27380</v>
      </c>
      <c r="B1370" s="199">
        <v>1858.9</v>
      </c>
      <c r="C1370" s="199">
        <v>-44.36</v>
      </c>
      <c r="D1370" s="198">
        <v>811</v>
      </c>
    </row>
    <row r="1371" spans="1:4">
      <c r="A1371" s="198">
        <v>27400</v>
      </c>
      <c r="B1371" s="199">
        <v>1859.24</v>
      </c>
      <c r="C1371" s="199">
        <v>-43.64</v>
      </c>
      <c r="D1371" s="198">
        <v>813</v>
      </c>
    </row>
    <row r="1372" spans="1:4">
      <c r="A1372" s="198">
        <v>27420</v>
      </c>
      <c r="B1372" s="199">
        <v>1859.58</v>
      </c>
      <c r="C1372" s="199">
        <v>-44.89</v>
      </c>
      <c r="D1372" s="198">
        <v>814</v>
      </c>
    </row>
    <row r="1373" spans="1:4">
      <c r="A1373" s="198">
        <v>27440</v>
      </c>
      <c r="B1373" s="199">
        <v>1859.93</v>
      </c>
      <c r="C1373" s="199">
        <v>-44.91</v>
      </c>
      <c r="D1373" s="198">
        <v>815</v>
      </c>
    </row>
    <row r="1374" spans="1:4">
      <c r="A1374" s="198">
        <v>27460</v>
      </c>
      <c r="B1374" s="199">
        <v>1860.22</v>
      </c>
      <c r="C1374" s="199">
        <v>-43.95</v>
      </c>
      <c r="D1374" s="198">
        <v>816</v>
      </c>
    </row>
    <row r="1375" spans="1:4">
      <c r="A1375" s="198">
        <v>27480</v>
      </c>
      <c r="B1375" s="199">
        <v>1860.53</v>
      </c>
      <c r="C1375" s="199">
        <v>-44.47</v>
      </c>
      <c r="D1375" s="198">
        <v>818</v>
      </c>
    </row>
    <row r="1376" spans="1:4">
      <c r="A1376" s="198">
        <v>27500</v>
      </c>
      <c r="B1376" s="199">
        <v>1860.88</v>
      </c>
      <c r="C1376" s="199">
        <v>-42.95</v>
      </c>
      <c r="D1376" s="198">
        <v>819</v>
      </c>
    </row>
    <row r="1377" spans="1:4">
      <c r="A1377" s="198">
        <v>27520</v>
      </c>
      <c r="B1377" s="199">
        <v>1861.22</v>
      </c>
      <c r="C1377" s="199">
        <v>-42.51</v>
      </c>
      <c r="D1377" s="198">
        <v>820</v>
      </c>
    </row>
    <row r="1378" spans="1:4">
      <c r="A1378" s="198">
        <v>27540</v>
      </c>
      <c r="B1378" s="199">
        <v>1861.69</v>
      </c>
      <c r="C1378" s="199">
        <v>-43.01</v>
      </c>
      <c r="D1378" s="198">
        <v>822</v>
      </c>
    </row>
    <row r="1379" spans="1:4">
      <c r="A1379" s="198">
        <v>27560</v>
      </c>
      <c r="B1379" s="199">
        <v>1862.24</v>
      </c>
      <c r="C1379" s="199">
        <v>-41.71</v>
      </c>
      <c r="D1379" s="198">
        <v>822</v>
      </c>
    </row>
    <row r="1380" spans="1:4">
      <c r="A1380" s="198">
        <v>27580</v>
      </c>
      <c r="B1380" s="199">
        <v>1862.75</v>
      </c>
      <c r="C1380" s="199">
        <v>-41.07</v>
      </c>
      <c r="D1380" s="198">
        <v>823</v>
      </c>
    </row>
    <row r="1381" spans="1:4">
      <c r="A1381" s="198">
        <v>27600</v>
      </c>
      <c r="B1381" s="199">
        <v>1863.36</v>
      </c>
      <c r="C1381" s="199">
        <v>-40.93</v>
      </c>
      <c r="D1381" s="198">
        <v>823</v>
      </c>
    </row>
    <row r="1382" spans="1:4">
      <c r="A1382" s="198">
        <v>27620</v>
      </c>
      <c r="B1382" s="199">
        <v>1863.95</v>
      </c>
      <c r="C1382" s="199">
        <v>-40.98</v>
      </c>
      <c r="D1382" s="198">
        <v>825</v>
      </c>
    </row>
    <row r="1383" spans="1:4">
      <c r="A1383" s="198">
        <v>27640</v>
      </c>
      <c r="B1383" s="199">
        <v>1864.58</v>
      </c>
      <c r="C1383" s="199">
        <v>-39.39</v>
      </c>
      <c r="D1383" s="198">
        <v>825</v>
      </c>
    </row>
    <row r="1384" spans="1:4">
      <c r="A1384" s="198">
        <v>27660</v>
      </c>
      <c r="B1384" s="199">
        <v>1865.24</v>
      </c>
      <c r="C1384" s="199">
        <v>-39.42</v>
      </c>
      <c r="D1384" s="198">
        <v>826</v>
      </c>
    </row>
    <row r="1385" spans="1:4">
      <c r="A1385" s="198">
        <v>27680</v>
      </c>
      <c r="B1385" s="199">
        <v>1865.79</v>
      </c>
      <c r="C1385" s="199">
        <v>-40.29</v>
      </c>
      <c r="D1385" s="198">
        <v>827</v>
      </c>
    </row>
    <row r="1386" spans="1:4">
      <c r="A1386" s="198">
        <v>27700</v>
      </c>
      <c r="B1386" s="199">
        <v>1866.38</v>
      </c>
      <c r="C1386" s="199">
        <v>-40.409999999999997</v>
      </c>
      <c r="D1386" s="198">
        <v>827</v>
      </c>
    </row>
    <row r="1387" spans="1:4">
      <c r="A1387" s="198">
        <v>27720</v>
      </c>
      <c r="B1387" s="199">
        <v>1867.03</v>
      </c>
      <c r="C1387" s="199">
        <v>-38.840000000000003</v>
      </c>
      <c r="D1387" s="198">
        <v>828</v>
      </c>
    </row>
    <row r="1388" spans="1:4">
      <c r="A1388" s="198">
        <v>27740</v>
      </c>
      <c r="B1388" s="199">
        <v>1867.72</v>
      </c>
      <c r="C1388" s="199">
        <v>-38.22</v>
      </c>
      <c r="D1388" s="198">
        <v>829</v>
      </c>
    </row>
    <row r="1389" spans="1:4">
      <c r="A1389" s="198">
        <v>27760</v>
      </c>
      <c r="B1389" s="199">
        <v>1868.43</v>
      </c>
      <c r="C1389" s="199">
        <v>-38.369999999999997</v>
      </c>
      <c r="D1389" s="198">
        <v>831</v>
      </c>
    </row>
    <row r="1390" spans="1:4">
      <c r="A1390" s="198">
        <v>27780</v>
      </c>
      <c r="B1390" s="199">
        <v>1869.12</v>
      </c>
      <c r="C1390" s="199">
        <v>-39.46</v>
      </c>
      <c r="D1390" s="198">
        <v>832</v>
      </c>
    </row>
    <row r="1391" spans="1:4">
      <c r="A1391" s="198">
        <v>27800</v>
      </c>
      <c r="B1391" s="199">
        <v>1869.6</v>
      </c>
      <c r="C1391" s="199">
        <v>-43.8</v>
      </c>
      <c r="D1391" s="198">
        <v>833</v>
      </c>
    </row>
    <row r="1392" spans="1:4">
      <c r="A1392" s="198">
        <v>27820</v>
      </c>
      <c r="B1392" s="199">
        <v>1869.9</v>
      </c>
      <c r="C1392" s="199">
        <v>-43.26</v>
      </c>
      <c r="D1392" s="198">
        <v>835</v>
      </c>
    </row>
    <row r="1393" spans="1:4">
      <c r="A1393" s="198">
        <v>27840</v>
      </c>
      <c r="B1393" s="199">
        <v>1870.19</v>
      </c>
      <c r="C1393" s="199">
        <v>-44.26</v>
      </c>
      <c r="D1393" s="198">
        <v>836</v>
      </c>
    </row>
    <row r="1394" spans="1:4">
      <c r="A1394" s="198">
        <v>27860</v>
      </c>
      <c r="B1394" s="199">
        <v>1870.54</v>
      </c>
      <c r="C1394" s="199">
        <v>-44.15</v>
      </c>
      <c r="D1394" s="198">
        <v>838</v>
      </c>
    </row>
    <row r="1395" spans="1:4">
      <c r="A1395" s="198">
        <v>27880</v>
      </c>
      <c r="B1395" s="199">
        <v>1870.85</v>
      </c>
      <c r="C1395" s="199">
        <v>-41.95</v>
      </c>
      <c r="D1395" s="198">
        <v>840</v>
      </c>
    </row>
    <row r="1396" spans="1:4">
      <c r="A1396" s="198">
        <v>27900</v>
      </c>
      <c r="B1396" s="199">
        <v>1871.17</v>
      </c>
      <c r="C1396" s="199">
        <v>-44.87</v>
      </c>
      <c r="D1396" s="198">
        <v>841</v>
      </c>
    </row>
    <row r="1397" spans="1:4">
      <c r="A1397" s="198">
        <v>27920</v>
      </c>
      <c r="B1397" s="199">
        <v>1871.49</v>
      </c>
      <c r="C1397" s="199">
        <v>-44.54</v>
      </c>
      <c r="D1397" s="198">
        <v>843</v>
      </c>
    </row>
    <row r="1398" spans="1:4">
      <c r="A1398" s="198">
        <v>27940</v>
      </c>
      <c r="B1398" s="199">
        <v>1871.82</v>
      </c>
      <c r="C1398" s="199">
        <v>-43.23</v>
      </c>
      <c r="D1398" s="198">
        <v>845</v>
      </c>
    </row>
    <row r="1399" spans="1:4">
      <c r="A1399" s="198">
        <v>27960</v>
      </c>
      <c r="B1399" s="199">
        <v>1872.12</v>
      </c>
      <c r="C1399" s="199">
        <v>-43.67</v>
      </c>
      <c r="D1399" s="198">
        <v>847</v>
      </c>
    </row>
    <row r="1400" spans="1:4">
      <c r="A1400" s="198">
        <v>27980</v>
      </c>
      <c r="B1400" s="199">
        <v>1872.5</v>
      </c>
      <c r="C1400" s="199">
        <v>-43.86</v>
      </c>
      <c r="D1400" s="198">
        <v>849</v>
      </c>
    </row>
    <row r="1401" spans="1:4">
      <c r="A1401" s="198">
        <v>28000</v>
      </c>
      <c r="B1401" s="199">
        <v>1872.81</v>
      </c>
      <c r="C1401" s="199">
        <v>-44.03</v>
      </c>
      <c r="D1401" s="198">
        <v>850</v>
      </c>
    </row>
    <row r="1402" spans="1:4">
      <c r="A1402" s="198">
        <v>28020</v>
      </c>
      <c r="B1402" s="199">
        <v>1873.14</v>
      </c>
      <c r="C1402" s="199">
        <v>-45</v>
      </c>
      <c r="D1402" s="198">
        <v>851</v>
      </c>
    </row>
    <row r="1403" spans="1:4">
      <c r="A1403" s="198">
        <v>28040</v>
      </c>
      <c r="B1403" s="199">
        <v>1873.46</v>
      </c>
      <c r="C1403" s="199">
        <v>-44.97</v>
      </c>
      <c r="D1403" s="198">
        <v>853</v>
      </c>
    </row>
    <row r="1404" spans="1:4">
      <c r="A1404" s="198">
        <v>28060</v>
      </c>
      <c r="B1404" s="199">
        <v>1873.77</v>
      </c>
      <c r="C1404" s="199">
        <v>-44</v>
      </c>
      <c r="D1404" s="198">
        <v>855</v>
      </c>
    </row>
    <row r="1405" spans="1:4">
      <c r="A1405" s="198">
        <v>28080</v>
      </c>
      <c r="B1405" s="199">
        <v>1874.1</v>
      </c>
      <c r="C1405" s="199">
        <v>-44.8</v>
      </c>
      <c r="D1405" s="198">
        <v>856</v>
      </c>
    </row>
    <row r="1406" spans="1:4">
      <c r="A1406" s="198">
        <v>28100</v>
      </c>
      <c r="B1406" s="199">
        <v>1874.39</v>
      </c>
      <c r="C1406" s="199">
        <v>-44.92</v>
      </c>
      <c r="D1406" s="198">
        <v>858</v>
      </c>
    </row>
    <row r="1407" spans="1:4">
      <c r="A1407" s="198">
        <v>28120</v>
      </c>
      <c r="B1407" s="199">
        <v>1874.69</v>
      </c>
      <c r="C1407" s="199">
        <v>-43.77</v>
      </c>
      <c r="D1407" s="198">
        <v>860</v>
      </c>
    </row>
    <row r="1408" spans="1:4">
      <c r="A1408" s="198">
        <v>28140</v>
      </c>
      <c r="B1408" s="199">
        <v>1874.97</v>
      </c>
      <c r="C1408" s="199">
        <v>-43.94</v>
      </c>
      <c r="D1408" s="198">
        <v>862</v>
      </c>
    </row>
    <row r="1409" spans="1:4">
      <c r="A1409" s="198">
        <v>28160</v>
      </c>
      <c r="B1409" s="199">
        <v>1875.29</v>
      </c>
      <c r="C1409" s="199">
        <v>-43.08</v>
      </c>
      <c r="D1409" s="198">
        <v>863</v>
      </c>
    </row>
    <row r="1410" spans="1:4">
      <c r="A1410" s="198">
        <v>28180</v>
      </c>
      <c r="B1410" s="199">
        <v>1875.58</v>
      </c>
      <c r="C1410" s="199">
        <v>-46.28</v>
      </c>
      <c r="D1410" s="198">
        <v>865</v>
      </c>
    </row>
    <row r="1411" spans="1:4">
      <c r="A1411" s="198">
        <v>28200</v>
      </c>
      <c r="B1411" s="199">
        <v>1875.9</v>
      </c>
      <c r="C1411" s="199">
        <v>-43.68</v>
      </c>
      <c r="D1411" s="198">
        <v>865</v>
      </c>
    </row>
    <row r="1412" spans="1:4">
      <c r="A1412" s="198">
        <v>28220</v>
      </c>
      <c r="B1412" s="199">
        <v>1876.19</v>
      </c>
      <c r="C1412" s="199">
        <v>-43.65</v>
      </c>
      <c r="D1412" s="198">
        <v>867</v>
      </c>
    </row>
    <row r="1413" spans="1:4">
      <c r="A1413" s="198">
        <v>28240</v>
      </c>
      <c r="B1413" s="199">
        <v>1876.5</v>
      </c>
      <c r="C1413" s="199">
        <v>-44.78</v>
      </c>
      <c r="D1413" s="198">
        <v>870</v>
      </c>
    </row>
    <row r="1414" spans="1:4">
      <c r="A1414" s="198">
        <v>28260</v>
      </c>
      <c r="B1414" s="199">
        <v>1876.84</v>
      </c>
      <c r="C1414" s="199">
        <v>-44.58</v>
      </c>
      <c r="D1414" s="198">
        <v>871</v>
      </c>
    </row>
    <row r="1415" spans="1:4">
      <c r="A1415" s="198">
        <v>28280</v>
      </c>
      <c r="B1415" s="199">
        <v>1877.13</v>
      </c>
      <c r="C1415" s="199">
        <v>-44.91</v>
      </c>
      <c r="D1415" s="198">
        <v>873</v>
      </c>
    </row>
    <row r="1416" spans="1:4">
      <c r="A1416" s="198">
        <v>28300</v>
      </c>
      <c r="B1416" s="199">
        <v>1877.47</v>
      </c>
      <c r="C1416" s="199">
        <v>-43.64</v>
      </c>
      <c r="D1416" s="198">
        <v>876</v>
      </c>
    </row>
    <row r="1417" spans="1:4">
      <c r="A1417" s="198">
        <v>28320</v>
      </c>
      <c r="B1417" s="199">
        <v>1877.79</v>
      </c>
      <c r="C1417" s="199">
        <v>-42.04</v>
      </c>
      <c r="D1417" s="198">
        <v>877</v>
      </c>
    </row>
    <row r="1418" spans="1:4">
      <c r="A1418" s="198">
        <v>28340</v>
      </c>
      <c r="B1418" s="199">
        <v>1878.1</v>
      </c>
      <c r="C1418" s="199">
        <v>-45.54</v>
      </c>
      <c r="D1418" s="198">
        <v>878</v>
      </c>
    </row>
    <row r="1419" spans="1:4">
      <c r="A1419" s="198">
        <v>28360</v>
      </c>
      <c r="B1419" s="199">
        <v>1878.44</v>
      </c>
      <c r="C1419" s="199">
        <v>-44.62</v>
      </c>
      <c r="D1419" s="198">
        <v>879</v>
      </c>
    </row>
    <row r="1420" spans="1:4">
      <c r="A1420" s="198">
        <v>28380</v>
      </c>
      <c r="B1420" s="199">
        <v>1878.75</v>
      </c>
      <c r="C1420" s="199">
        <v>-42.71</v>
      </c>
      <c r="D1420" s="198">
        <v>880</v>
      </c>
    </row>
    <row r="1421" spans="1:4">
      <c r="A1421" s="198">
        <v>28400</v>
      </c>
      <c r="B1421" s="199">
        <v>1879.09</v>
      </c>
      <c r="C1421" s="199">
        <v>-44.9</v>
      </c>
      <c r="D1421" s="198">
        <v>880</v>
      </c>
    </row>
    <row r="1422" spans="1:4">
      <c r="A1422" s="198">
        <v>28420</v>
      </c>
      <c r="B1422" s="199">
        <v>1879.38</v>
      </c>
      <c r="C1422" s="199">
        <v>-42.91</v>
      </c>
      <c r="D1422" s="198">
        <v>880</v>
      </c>
    </row>
    <row r="1423" spans="1:4">
      <c r="A1423" s="198">
        <v>28440</v>
      </c>
      <c r="B1423" s="199">
        <v>1879.75</v>
      </c>
      <c r="C1423" s="199">
        <v>-43.38</v>
      </c>
      <c r="D1423" s="198">
        <v>881</v>
      </c>
    </row>
    <row r="1424" spans="1:4">
      <c r="A1424" s="198">
        <v>28460</v>
      </c>
      <c r="B1424" s="199">
        <v>1880.12</v>
      </c>
      <c r="C1424" s="199">
        <v>-44.1</v>
      </c>
      <c r="D1424" s="198">
        <v>881</v>
      </c>
    </row>
    <row r="1425" spans="1:4">
      <c r="A1425" s="198">
        <v>28480</v>
      </c>
      <c r="B1425" s="199">
        <v>1880.45</v>
      </c>
      <c r="C1425" s="199">
        <v>-44.35</v>
      </c>
      <c r="D1425" s="198">
        <v>882</v>
      </c>
    </row>
    <row r="1426" spans="1:4">
      <c r="A1426" s="198">
        <v>28500</v>
      </c>
      <c r="B1426" s="199">
        <v>1880.75</v>
      </c>
      <c r="C1426" s="199">
        <v>-45.03</v>
      </c>
      <c r="D1426" s="198">
        <v>883</v>
      </c>
    </row>
    <row r="1427" spans="1:4">
      <c r="A1427" s="198">
        <v>28520</v>
      </c>
      <c r="B1427" s="199">
        <v>1881.1</v>
      </c>
      <c r="C1427" s="199">
        <v>-43.34</v>
      </c>
      <c r="D1427" s="198">
        <v>884</v>
      </c>
    </row>
    <row r="1428" spans="1:4">
      <c r="A1428" s="198">
        <v>28540</v>
      </c>
      <c r="B1428" s="199">
        <v>1881.49</v>
      </c>
      <c r="C1428" s="199">
        <v>-42.38</v>
      </c>
      <c r="D1428" s="198">
        <v>885</v>
      </c>
    </row>
    <row r="1429" spans="1:4">
      <c r="A1429" s="198">
        <v>28560</v>
      </c>
      <c r="B1429" s="199">
        <v>1881.84</v>
      </c>
      <c r="C1429" s="199">
        <v>-43.96</v>
      </c>
      <c r="D1429" s="198">
        <v>885</v>
      </c>
    </row>
    <row r="1430" spans="1:4">
      <c r="A1430" s="198">
        <v>28580</v>
      </c>
      <c r="B1430" s="199">
        <v>1882.19</v>
      </c>
      <c r="C1430" s="199">
        <v>-43.12</v>
      </c>
      <c r="D1430" s="198">
        <v>886</v>
      </c>
    </row>
    <row r="1431" spans="1:4">
      <c r="A1431" s="198">
        <v>28600</v>
      </c>
      <c r="B1431" s="199">
        <v>1882.62</v>
      </c>
      <c r="C1431" s="199">
        <v>-42.98</v>
      </c>
      <c r="D1431" s="198">
        <v>887</v>
      </c>
    </row>
    <row r="1432" spans="1:4">
      <c r="A1432" s="198">
        <v>28620</v>
      </c>
      <c r="B1432" s="199">
        <v>1883.1</v>
      </c>
      <c r="C1432" s="199">
        <v>-40.880000000000003</v>
      </c>
      <c r="D1432" s="198">
        <v>888</v>
      </c>
    </row>
    <row r="1433" spans="1:4">
      <c r="A1433" s="198">
        <v>28640</v>
      </c>
      <c r="B1433" s="199">
        <v>1883.62</v>
      </c>
      <c r="C1433" s="199">
        <v>-40.770000000000003</v>
      </c>
      <c r="D1433" s="198">
        <v>888</v>
      </c>
    </row>
    <row r="1434" spans="1:4">
      <c r="A1434" s="198">
        <v>28660</v>
      </c>
      <c r="B1434" s="199">
        <v>1884.17</v>
      </c>
      <c r="C1434" s="199">
        <v>-40.520000000000003</v>
      </c>
      <c r="D1434" s="198">
        <v>889</v>
      </c>
    </row>
    <row r="1435" spans="1:4">
      <c r="A1435" s="198">
        <v>28680</v>
      </c>
      <c r="B1435" s="199">
        <v>1884.75</v>
      </c>
      <c r="C1435" s="199">
        <v>-40.21</v>
      </c>
      <c r="D1435" s="198">
        <v>889</v>
      </c>
    </row>
    <row r="1436" spans="1:4">
      <c r="A1436" s="198">
        <v>28700</v>
      </c>
      <c r="B1436" s="199">
        <v>1885.38</v>
      </c>
      <c r="C1436" s="199">
        <v>-40.17</v>
      </c>
      <c r="D1436" s="198">
        <v>890</v>
      </c>
    </row>
    <row r="1437" spans="1:4">
      <c r="A1437" s="198">
        <v>28720</v>
      </c>
      <c r="B1437" s="199">
        <v>1885.91</v>
      </c>
      <c r="C1437" s="199">
        <v>-41.1</v>
      </c>
      <c r="D1437" s="198">
        <v>890</v>
      </c>
    </row>
    <row r="1438" spans="1:4">
      <c r="A1438" s="198">
        <v>28740</v>
      </c>
      <c r="B1438" s="199">
        <v>1886.57</v>
      </c>
      <c r="C1438" s="199">
        <v>-40.14</v>
      </c>
      <c r="D1438" s="198">
        <v>891</v>
      </c>
    </row>
    <row r="1439" spans="1:4">
      <c r="A1439" s="198">
        <v>28760</v>
      </c>
      <c r="B1439" s="199">
        <v>1887.16</v>
      </c>
      <c r="C1439" s="199">
        <v>-40.78</v>
      </c>
      <c r="D1439" s="198">
        <v>893</v>
      </c>
    </row>
    <row r="1440" spans="1:4">
      <c r="A1440" s="198">
        <v>28780</v>
      </c>
      <c r="B1440" s="199">
        <v>1887.77</v>
      </c>
      <c r="C1440" s="199">
        <v>-40.49</v>
      </c>
      <c r="D1440" s="198">
        <v>893</v>
      </c>
    </row>
    <row r="1441" spans="1:4">
      <c r="A1441" s="198">
        <v>28800</v>
      </c>
      <c r="B1441" s="199">
        <v>1888.47</v>
      </c>
      <c r="C1441" s="199">
        <v>-38.619999999999997</v>
      </c>
      <c r="D1441" s="198">
        <v>894</v>
      </c>
    </row>
    <row r="1442" spans="1:4">
      <c r="A1442" s="198">
        <v>28820</v>
      </c>
      <c r="B1442" s="199">
        <v>1889.11</v>
      </c>
      <c r="C1442" s="199">
        <v>-39.1</v>
      </c>
      <c r="D1442" s="198">
        <v>895</v>
      </c>
    </row>
    <row r="1443" spans="1:4">
      <c r="A1443" s="198">
        <v>28840</v>
      </c>
      <c r="B1443" s="199">
        <v>1889.79</v>
      </c>
      <c r="C1443" s="199">
        <v>-39.6</v>
      </c>
      <c r="D1443" s="198">
        <v>896</v>
      </c>
    </row>
    <row r="1444" spans="1:4">
      <c r="A1444" s="198">
        <v>28860</v>
      </c>
      <c r="B1444" s="199">
        <v>1890.48</v>
      </c>
      <c r="C1444" s="199">
        <v>-40.049999999999997</v>
      </c>
      <c r="D1444" s="198">
        <v>896</v>
      </c>
    </row>
    <row r="1445" spans="1:4">
      <c r="A1445" s="198">
        <v>28880</v>
      </c>
      <c r="B1445" s="199">
        <v>1891.07</v>
      </c>
      <c r="C1445" s="199">
        <v>-40.01</v>
      </c>
      <c r="D1445" s="198">
        <v>897</v>
      </c>
    </row>
    <row r="1446" spans="1:4">
      <c r="A1446" s="198">
        <v>28900</v>
      </c>
      <c r="B1446" s="199">
        <v>1891.57</v>
      </c>
      <c r="C1446" s="199">
        <v>-42.08</v>
      </c>
      <c r="D1446" s="198">
        <v>898</v>
      </c>
    </row>
    <row r="1447" spans="1:4">
      <c r="A1447" s="198">
        <v>28920</v>
      </c>
      <c r="B1447" s="199">
        <v>1891.96</v>
      </c>
      <c r="C1447" s="199">
        <v>-43.87</v>
      </c>
      <c r="D1447" s="198">
        <v>898</v>
      </c>
    </row>
    <row r="1448" spans="1:4">
      <c r="A1448" s="198">
        <v>28940</v>
      </c>
      <c r="B1448" s="199">
        <v>1892.31</v>
      </c>
      <c r="C1448" s="199">
        <v>-43.58</v>
      </c>
      <c r="D1448" s="198">
        <v>900</v>
      </c>
    </row>
    <row r="1449" spans="1:4">
      <c r="A1449" s="198">
        <v>28960</v>
      </c>
      <c r="B1449" s="199">
        <v>1892.65</v>
      </c>
      <c r="C1449" s="199">
        <v>-43.1</v>
      </c>
      <c r="D1449" s="198">
        <v>901</v>
      </c>
    </row>
    <row r="1450" spans="1:4">
      <c r="A1450" s="198">
        <v>28980</v>
      </c>
      <c r="B1450" s="199">
        <v>1892.95</v>
      </c>
      <c r="C1450" s="199">
        <v>-43.32</v>
      </c>
      <c r="D1450" s="198">
        <v>901</v>
      </c>
    </row>
    <row r="1451" spans="1:4">
      <c r="A1451" s="198">
        <v>29000</v>
      </c>
      <c r="B1451" s="199">
        <v>1893.28</v>
      </c>
      <c r="C1451" s="199">
        <v>-45.38</v>
      </c>
      <c r="D1451" s="198">
        <v>901</v>
      </c>
    </row>
    <row r="1452" spans="1:4">
      <c r="A1452" s="198">
        <v>29020</v>
      </c>
      <c r="B1452" s="199">
        <v>1893.6</v>
      </c>
      <c r="C1452" s="199">
        <v>-44.58</v>
      </c>
      <c r="D1452" s="198">
        <v>903</v>
      </c>
    </row>
    <row r="1453" spans="1:4">
      <c r="A1453" s="198">
        <v>29040</v>
      </c>
      <c r="B1453" s="199">
        <v>1893.92</v>
      </c>
      <c r="C1453" s="199">
        <v>-44</v>
      </c>
      <c r="D1453" s="198">
        <v>905</v>
      </c>
    </row>
    <row r="1454" spans="1:4">
      <c r="A1454" s="198">
        <v>29060</v>
      </c>
      <c r="B1454" s="199">
        <v>1894.23</v>
      </c>
      <c r="C1454" s="199">
        <v>-43.34</v>
      </c>
      <c r="D1454" s="198">
        <v>905</v>
      </c>
    </row>
    <row r="1455" spans="1:4">
      <c r="A1455" s="198">
        <v>29080</v>
      </c>
      <c r="B1455" s="199">
        <v>1894.52</v>
      </c>
      <c r="C1455" s="199">
        <v>-43.85</v>
      </c>
      <c r="D1455" s="198">
        <v>907</v>
      </c>
    </row>
    <row r="1456" spans="1:4">
      <c r="A1456" s="198">
        <v>29100</v>
      </c>
      <c r="B1456" s="199">
        <v>1894.79</v>
      </c>
      <c r="C1456" s="199">
        <v>-45.15</v>
      </c>
      <c r="D1456" s="198">
        <v>909</v>
      </c>
    </row>
    <row r="1457" spans="1:4">
      <c r="A1457" s="198">
        <v>29120</v>
      </c>
      <c r="B1457" s="199">
        <v>1895.08</v>
      </c>
      <c r="C1457" s="199">
        <v>-43.98</v>
      </c>
      <c r="D1457" s="198">
        <v>911</v>
      </c>
    </row>
    <row r="1458" spans="1:4">
      <c r="A1458" s="198">
        <v>29140</v>
      </c>
      <c r="B1458" s="199">
        <v>1895.35</v>
      </c>
      <c r="C1458" s="199">
        <v>-44.89</v>
      </c>
      <c r="D1458" s="198">
        <v>912</v>
      </c>
    </row>
    <row r="1459" spans="1:4">
      <c r="A1459" s="198">
        <v>29160</v>
      </c>
      <c r="B1459" s="199">
        <v>1895.64</v>
      </c>
      <c r="C1459" s="199">
        <v>-42.89</v>
      </c>
      <c r="D1459" s="198">
        <v>913</v>
      </c>
    </row>
    <row r="1460" spans="1:4">
      <c r="A1460" s="198">
        <v>29180</v>
      </c>
      <c r="B1460" s="199">
        <v>1895.93</v>
      </c>
      <c r="C1460" s="199">
        <v>-43.79</v>
      </c>
      <c r="D1460" s="198">
        <v>914</v>
      </c>
    </row>
    <row r="1461" spans="1:4">
      <c r="A1461" s="198">
        <v>29200</v>
      </c>
      <c r="B1461" s="199">
        <v>1896.2</v>
      </c>
      <c r="C1461" s="199">
        <v>-45.31</v>
      </c>
      <c r="D1461" s="198">
        <v>915</v>
      </c>
    </row>
    <row r="1462" spans="1:4">
      <c r="A1462" s="198">
        <v>29220</v>
      </c>
      <c r="B1462" s="199">
        <v>1896.5</v>
      </c>
      <c r="C1462" s="199">
        <v>-43.82</v>
      </c>
      <c r="D1462" s="198">
        <v>917</v>
      </c>
    </row>
    <row r="1463" spans="1:4">
      <c r="A1463" s="198">
        <v>29240</v>
      </c>
      <c r="B1463" s="199">
        <v>1896.78</v>
      </c>
      <c r="C1463" s="199">
        <v>-42.86</v>
      </c>
      <c r="D1463" s="198">
        <v>918</v>
      </c>
    </row>
    <row r="1464" spans="1:4">
      <c r="A1464" s="198">
        <v>29260</v>
      </c>
      <c r="B1464" s="199">
        <v>1897.05</v>
      </c>
      <c r="C1464" s="199">
        <v>-45.81</v>
      </c>
      <c r="D1464" s="198">
        <v>918</v>
      </c>
    </row>
    <row r="1465" spans="1:4">
      <c r="A1465" s="198">
        <v>29280</v>
      </c>
      <c r="B1465" s="199">
        <v>1897.32</v>
      </c>
      <c r="C1465" s="199">
        <v>-44.05</v>
      </c>
      <c r="D1465" s="198">
        <v>919</v>
      </c>
    </row>
    <row r="1466" spans="1:4">
      <c r="A1466" s="198">
        <v>29300</v>
      </c>
      <c r="B1466" s="199">
        <v>1897.63</v>
      </c>
      <c r="C1466" s="199">
        <v>-43.67</v>
      </c>
      <c r="D1466" s="198">
        <v>919</v>
      </c>
    </row>
    <row r="1467" spans="1:4">
      <c r="A1467" s="198">
        <v>29320</v>
      </c>
      <c r="B1467" s="199">
        <v>1897.89</v>
      </c>
      <c r="C1467" s="199">
        <v>-44.52</v>
      </c>
      <c r="D1467" s="198">
        <v>920</v>
      </c>
    </row>
    <row r="1468" spans="1:4">
      <c r="A1468" s="198">
        <v>29340</v>
      </c>
      <c r="B1468" s="199">
        <v>1898.2</v>
      </c>
      <c r="C1468" s="199">
        <v>-42.8</v>
      </c>
      <c r="D1468" s="198">
        <v>921</v>
      </c>
    </row>
    <row r="1469" spans="1:4">
      <c r="A1469" s="198">
        <v>29360</v>
      </c>
      <c r="B1469" s="199">
        <v>1898.48</v>
      </c>
      <c r="C1469" s="199">
        <v>-44.88</v>
      </c>
      <c r="D1469" s="198">
        <v>923</v>
      </c>
    </row>
    <row r="1470" spans="1:4">
      <c r="A1470" s="198">
        <v>29380</v>
      </c>
      <c r="B1470" s="199">
        <v>1898.78</v>
      </c>
      <c r="C1470" s="199">
        <v>-43.81</v>
      </c>
      <c r="D1470" s="198">
        <v>923</v>
      </c>
    </row>
    <row r="1471" spans="1:4">
      <c r="A1471" s="198">
        <v>29400</v>
      </c>
      <c r="B1471" s="199">
        <v>1899.08</v>
      </c>
      <c r="C1471" s="199">
        <v>-43.22</v>
      </c>
      <c r="D1471" s="198">
        <v>924</v>
      </c>
    </row>
    <row r="1472" spans="1:4">
      <c r="A1472" s="198">
        <v>29420</v>
      </c>
      <c r="B1472" s="199">
        <v>1899.35</v>
      </c>
      <c r="C1472" s="199">
        <v>-43.34</v>
      </c>
      <c r="D1472" s="198">
        <v>926</v>
      </c>
    </row>
    <row r="1473" spans="1:4">
      <c r="A1473" s="198">
        <v>29440</v>
      </c>
      <c r="B1473" s="199">
        <v>1899.61</v>
      </c>
      <c r="C1473" s="199">
        <v>-43.94</v>
      </c>
      <c r="D1473" s="198">
        <v>926</v>
      </c>
    </row>
    <row r="1474" spans="1:4">
      <c r="A1474" s="198">
        <v>29460</v>
      </c>
      <c r="B1474" s="199">
        <v>1899.9</v>
      </c>
      <c r="C1474" s="199">
        <v>-45.35</v>
      </c>
      <c r="D1474" s="198">
        <v>927</v>
      </c>
    </row>
    <row r="1475" spans="1:4">
      <c r="A1475" s="198">
        <v>29480</v>
      </c>
      <c r="B1475" s="199">
        <v>1900.16</v>
      </c>
      <c r="C1475" s="199">
        <v>-44.63</v>
      </c>
      <c r="D1475" s="198">
        <v>928</v>
      </c>
    </row>
    <row r="1476" spans="1:4">
      <c r="A1476" s="198">
        <v>29500</v>
      </c>
      <c r="B1476" s="199">
        <v>1900.4</v>
      </c>
      <c r="C1476" s="199">
        <v>-43.92</v>
      </c>
      <c r="D1476" s="198">
        <v>930</v>
      </c>
    </row>
    <row r="1477" spans="1:4">
      <c r="A1477" s="198">
        <v>29520</v>
      </c>
      <c r="B1477" s="199">
        <v>1900.64</v>
      </c>
      <c r="C1477" s="199">
        <v>-46.36</v>
      </c>
      <c r="D1477" s="198">
        <v>932</v>
      </c>
    </row>
    <row r="1478" spans="1:4">
      <c r="A1478" s="198">
        <v>29540</v>
      </c>
      <c r="B1478" s="199">
        <v>1900.91</v>
      </c>
      <c r="C1478" s="199">
        <v>-44.45</v>
      </c>
      <c r="D1478" s="198">
        <v>933</v>
      </c>
    </row>
    <row r="1479" spans="1:4">
      <c r="A1479" s="198">
        <v>29560</v>
      </c>
      <c r="B1479" s="199">
        <v>1901.16</v>
      </c>
      <c r="C1479" s="199">
        <v>-44.09</v>
      </c>
      <c r="D1479" s="198">
        <v>935</v>
      </c>
    </row>
    <row r="1480" spans="1:4">
      <c r="A1480" s="198">
        <v>29580</v>
      </c>
      <c r="B1480" s="199">
        <v>1901.46</v>
      </c>
      <c r="C1480" s="199">
        <v>-44.61</v>
      </c>
      <c r="D1480" s="198">
        <v>937</v>
      </c>
    </row>
    <row r="1481" spans="1:4">
      <c r="A1481" s="198">
        <v>29600</v>
      </c>
      <c r="B1481" s="199">
        <v>1901.78</v>
      </c>
      <c r="C1481" s="199">
        <v>-45.84</v>
      </c>
      <c r="D1481" s="198">
        <v>938</v>
      </c>
    </row>
    <row r="1482" spans="1:4">
      <c r="A1482" s="198">
        <v>29620</v>
      </c>
      <c r="B1482" s="199">
        <v>1902.06</v>
      </c>
      <c r="C1482" s="199">
        <v>-46.22</v>
      </c>
      <c r="D1482" s="198">
        <v>940</v>
      </c>
    </row>
    <row r="1483" spans="1:4">
      <c r="A1483" s="198">
        <v>29640</v>
      </c>
      <c r="B1483" s="199">
        <v>1902.34</v>
      </c>
      <c r="C1483" s="199">
        <v>-44.46</v>
      </c>
      <c r="D1483" s="198">
        <v>943</v>
      </c>
    </row>
    <row r="1484" spans="1:4">
      <c r="A1484" s="198">
        <v>29660</v>
      </c>
      <c r="B1484" s="199">
        <v>1902.6</v>
      </c>
      <c r="C1484" s="199">
        <v>-43.01</v>
      </c>
      <c r="D1484" s="198">
        <v>945</v>
      </c>
    </row>
    <row r="1485" spans="1:4">
      <c r="A1485" s="198">
        <v>29680</v>
      </c>
      <c r="B1485" s="199">
        <v>1902.87</v>
      </c>
      <c r="C1485" s="199">
        <v>-44.9</v>
      </c>
      <c r="D1485" s="198">
        <v>946</v>
      </c>
    </row>
    <row r="1486" spans="1:4">
      <c r="A1486" s="198">
        <v>29700</v>
      </c>
      <c r="B1486" s="199">
        <v>1903.16</v>
      </c>
      <c r="C1486" s="199">
        <v>-46.45</v>
      </c>
      <c r="D1486" s="198">
        <v>948</v>
      </c>
    </row>
    <row r="1487" spans="1:4">
      <c r="A1487" s="198">
        <v>29720</v>
      </c>
      <c r="B1487" s="199">
        <v>1903.42</v>
      </c>
      <c r="C1487" s="199">
        <v>-44.21</v>
      </c>
      <c r="D1487" s="198">
        <v>950</v>
      </c>
    </row>
    <row r="1488" spans="1:4">
      <c r="A1488" s="198">
        <v>29740</v>
      </c>
      <c r="B1488" s="199">
        <v>1903.67</v>
      </c>
      <c r="C1488" s="199">
        <v>-46.14</v>
      </c>
      <c r="D1488" s="198">
        <v>953</v>
      </c>
    </row>
    <row r="1489" spans="1:4">
      <c r="A1489" s="198">
        <v>29760</v>
      </c>
      <c r="B1489" s="199">
        <v>1903.98</v>
      </c>
      <c r="C1489" s="199">
        <v>-44.54</v>
      </c>
      <c r="D1489" s="198">
        <v>954</v>
      </c>
    </row>
    <row r="1490" spans="1:4">
      <c r="A1490" s="198">
        <v>29780</v>
      </c>
      <c r="B1490" s="199">
        <v>1904.27</v>
      </c>
      <c r="C1490" s="199">
        <v>-44.42</v>
      </c>
      <c r="D1490" s="198">
        <v>956</v>
      </c>
    </row>
    <row r="1491" spans="1:4">
      <c r="A1491" s="198">
        <v>29800</v>
      </c>
      <c r="B1491" s="199">
        <v>1904.57</v>
      </c>
      <c r="C1491" s="199">
        <v>-43.57</v>
      </c>
      <c r="D1491" s="198">
        <v>958</v>
      </c>
    </row>
    <row r="1492" spans="1:4">
      <c r="A1492" s="198">
        <v>29820</v>
      </c>
      <c r="B1492" s="199">
        <v>1904.85</v>
      </c>
      <c r="C1492" s="199">
        <v>-44.05</v>
      </c>
      <c r="D1492" s="198">
        <v>959</v>
      </c>
    </row>
    <row r="1493" spans="1:4">
      <c r="A1493" s="198">
        <v>29840</v>
      </c>
      <c r="B1493" s="199">
        <v>1905.12</v>
      </c>
      <c r="C1493" s="199">
        <v>-45.18</v>
      </c>
      <c r="D1493" s="198">
        <v>960</v>
      </c>
    </row>
    <row r="1494" spans="1:4">
      <c r="A1494" s="198">
        <v>29860</v>
      </c>
      <c r="B1494" s="199">
        <v>1905.42</v>
      </c>
      <c r="C1494" s="199">
        <v>-44.54</v>
      </c>
      <c r="D1494" s="198">
        <v>961</v>
      </c>
    </row>
    <row r="1495" spans="1:4">
      <c r="A1495" s="198">
        <v>29880</v>
      </c>
      <c r="B1495" s="199">
        <v>1905.74</v>
      </c>
      <c r="C1495" s="199">
        <v>-43.74</v>
      </c>
      <c r="D1495" s="198">
        <v>963</v>
      </c>
    </row>
    <row r="1496" spans="1:4">
      <c r="A1496" s="198">
        <v>29900</v>
      </c>
      <c r="B1496" s="199">
        <v>1906.01</v>
      </c>
      <c r="C1496" s="199">
        <v>-44.68</v>
      </c>
      <c r="D1496" s="198">
        <v>965</v>
      </c>
    </row>
    <row r="1497" spans="1:4">
      <c r="A1497" s="198">
        <v>29920</v>
      </c>
      <c r="B1497" s="199">
        <v>1906.28</v>
      </c>
      <c r="C1497" s="199">
        <v>-44.48</v>
      </c>
      <c r="D1497" s="198">
        <v>966</v>
      </c>
    </row>
    <row r="1498" spans="1:4">
      <c r="A1498" s="198">
        <v>29940</v>
      </c>
      <c r="B1498" s="199">
        <v>1906.58</v>
      </c>
      <c r="C1498" s="199">
        <v>-43.72</v>
      </c>
      <c r="D1498" s="198">
        <v>967</v>
      </c>
    </row>
    <row r="1499" spans="1:4">
      <c r="A1499" s="198">
        <v>29960</v>
      </c>
      <c r="B1499" s="199">
        <v>1906.89</v>
      </c>
      <c r="C1499" s="199">
        <v>-44.63</v>
      </c>
      <c r="D1499" s="198">
        <v>968</v>
      </c>
    </row>
    <row r="1500" spans="1:4">
      <c r="A1500" s="198">
        <v>29980</v>
      </c>
      <c r="B1500" s="199">
        <v>1907.22</v>
      </c>
      <c r="C1500" s="199">
        <v>-44.08</v>
      </c>
      <c r="D1500" s="198">
        <v>969</v>
      </c>
    </row>
    <row r="1501" spans="1:4">
      <c r="A1501" s="198">
        <v>30000</v>
      </c>
      <c r="B1501" s="199">
        <v>1907.54</v>
      </c>
      <c r="C1501" s="199">
        <v>-42.98</v>
      </c>
      <c r="D1501" s="198">
        <v>971</v>
      </c>
    </row>
    <row r="1502" spans="1:4">
      <c r="A1502" s="198">
        <v>30020</v>
      </c>
      <c r="B1502" s="199">
        <v>1907.8</v>
      </c>
      <c r="C1502" s="199">
        <v>-43.67</v>
      </c>
      <c r="D1502" s="198">
        <v>973</v>
      </c>
    </row>
    <row r="1503" spans="1:4">
      <c r="A1503" s="198">
        <v>30040</v>
      </c>
      <c r="B1503" s="199">
        <v>1908.09</v>
      </c>
      <c r="C1503" s="199">
        <v>-45.52</v>
      </c>
      <c r="D1503" s="198">
        <v>973</v>
      </c>
    </row>
    <row r="1504" spans="1:4">
      <c r="A1504" s="198">
        <v>30060</v>
      </c>
      <c r="B1504" s="199">
        <v>1908.37</v>
      </c>
      <c r="C1504" s="199">
        <v>-45.7</v>
      </c>
      <c r="D1504" s="198">
        <v>975</v>
      </c>
    </row>
    <row r="1505" spans="1:4">
      <c r="A1505" s="198">
        <v>30080</v>
      </c>
      <c r="B1505" s="199">
        <v>1908.67</v>
      </c>
      <c r="C1505" s="199">
        <v>-43.85</v>
      </c>
      <c r="D1505" s="198">
        <v>977</v>
      </c>
    </row>
    <row r="1506" spans="1:4">
      <c r="A1506" s="198">
        <v>30100</v>
      </c>
      <c r="B1506" s="199">
        <v>1908.95</v>
      </c>
      <c r="C1506" s="199">
        <v>-44.95</v>
      </c>
      <c r="D1506" s="198">
        <v>977</v>
      </c>
    </row>
    <row r="1507" spans="1:4">
      <c r="A1507" s="198">
        <v>30120</v>
      </c>
      <c r="B1507" s="199">
        <v>1909.22</v>
      </c>
      <c r="C1507" s="199">
        <v>-46.25</v>
      </c>
      <c r="D1507" s="198">
        <v>979</v>
      </c>
    </row>
    <row r="1508" spans="1:4">
      <c r="A1508" s="198">
        <v>30140</v>
      </c>
      <c r="B1508" s="199">
        <v>1909.5</v>
      </c>
      <c r="C1508" s="199">
        <v>-44.21</v>
      </c>
      <c r="D1508" s="198">
        <v>980</v>
      </c>
    </row>
    <row r="1509" spans="1:4">
      <c r="A1509" s="198">
        <v>30160</v>
      </c>
      <c r="B1509" s="199">
        <v>1909.77</v>
      </c>
      <c r="C1509" s="199">
        <v>-45.03</v>
      </c>
      <c r="D1509" s="198">
        <v>981</v>
      </c>
    </row>
    <row r="1510" spans="1:4">
      <c r="A1510" s="198">
        <v>30180</v>
      </c>
      <c r="B1510" s="199">
        <v>1910.09</v>
      </c>
      <c r="C1510" s="199">
        <v>-44.59</v>
      </c>
      <c r="D1510" s="198">
        <v>982</v>
      </c>
    </row>
    <row r="1511" spans="1:4">
      <c r="A1511" s="198">
        <v>30200</v>
      </c>
      <c r="B1511" s="199">
        <v>1910.36</v>
      </c>
      <c r="C1511" s="199">
        <v>-43.06</v>
      </c>
      <c r="D1511" s="198">
        <v>983</v>
      </c>
    </row>
    <row r="1512" spans="1:4">
      <c r="A1512" s="198">
        <v>30220</v>
      </c>
      <c r="B1512" s="199">
        <v>1910.63</v>
      </c>
      <c r="C1512" s="199">
        <v>-45.43</v>
      </c>
      <c r="D1512" s="198">
        <v>984</v>
      </c>
    </row>
    <row r="1513" spans="1:4">
      <c r="A1513" s="198">
        <v>30240</v>
      </c>
      <c r="B1513" s="199">
        <v>1910.92</v>
      </c>
      <c r="C1513" s="199">
        <v>-44.55</v>
      </c>
      <c r="D1513" s="198">
        <v>986</v>
      </c>
    </row>
    <row r="1514" spans="1:4">
      <c r="A1514" s="198">
        <v>30260</v>
      </c>
      <c r="B1514" s="199">
        <v>1911.19</v>
      </c>
      <c r="C1514" s="199">
        <v>-44.65</v>
      </c>
      <c r="D1514" s="198">
        <v>987</v>
      </c>
    </row>
    <row r="1515" spans="1:4">
      <c r="A1515" s="198">
        <v>30280</v>
      </c>
      <c r="B1515" s="199">
        <v>1911.46</v>
      </c>
      <c r="C1515" s="199">
        <v>-45.24</v>
      </c>
      <c r="D1515" s="198">
        <v>989</v>
      </c>
    </row>
    <row r="1516" spans="1:4">
      <c r="A1516" s="198">
        <v>30300</v>
      </c>
      <c r="B1516" s="199">
        <v>1911.72</v>
      </c>
      <c r="C1516" s="199">
        <v>-44.76</v>
      </c>
      <c r="D1516" s="198">
        <v>990</v>
      </c>
    </row>
    <row r="1517" spans="1:4">
      <c r="A1517" s="198">
        <v>30320</v>
      </c>
      <c r="B1517" s="199">
        <v>1912.04</v>
      </c>
      <c r="C1517" s="199">
        <v>-44.87</v>
      </c>
      <c r="D1517" s="198">
        <v>991</v>
      </c>
    </row>
    <row r="1518" spans="1:4">
      <c r="A1518" s="198">
        <v>30340</v>
      </c>
      <c r="B1518" s="199">
        <v>1912.33</v>
      </c>
      <c r="C1518" s="199">
        <v>-43.49</v>
      </c>
      <c r="D1518" s="198">
        <v>992</v>
      </c>
    </row>
    <row r="1519" spans="1:4">
      <c r="A1519" s="198">
        <v>30360</v>
      </c>
      <c r="B1519" s="199">
        <v>1912.6</v>
      </c>
      <c r="C1519" s="199">
        <v>-44.28</v>
      </c>
      <c r="D1519" s="198">
        <v>993</v>
      </c>
    </row>
    <row r="1520" spans="1:4">
      <c r="A1520" s="198">
        <v>30380</v>
      </c>
      <c r="B1520" s="199">
        <v>1912.87</v>
      </c>
      <c r="C1520" s="199">
        <v>-42.29</v>
      </c>
      <c r="D1520" s="198">
        <v>994</v>
      </c>
    </row>
    <row r="1521" spans="1:4">
      <c r="A1521" s="198">
        <v>30400</v>
      </c>
      <c r="B1521" s="199">
        <v>1913.19</v>
      </c>
      <c r="C1521" s="199">
        <v>-43.97</v>
      </c>
      <c r="D1521" s="198">
        <v>995</v>
      </c>
    </row>
    <row r="1522" spans="1:4">
      <c r="A1522" s="198">
        <v>30420</v>
      </c>
      <c r="B1522" s="199">
        <v>1913.44</v>
      </c>
      <c r="C1522" s="199">
        <v>-44.73</v>
      </c>
      <c r="D1522" s="198">
        <v>996</v>
      </c>
    </row>
    <row r="1523" spans="1:4">
      <c r="A1523" s="198">
        <v>30440</v>
      </c>
      <c r="B1523" s="199">
        <v>1913.69</v>
      </c>
      <c r="C1523" s="199">
        <v>-44.93</v>
      </c>
      <c r="D1523" s="198">
        <v>999</v>
      </c>
    </row>
    <row r="1524" spans="1:4">
      <c r="A1524" s="198">
        <v>30460</v>
      </c>
      <c r="B1524" s="199">
        <v>1913.92</v>
      </c>
      <c r="C1524" s="199">
        <v>-45.24</v>
      </c>
      <c r="D1524" s="198">
        <v>999</v>
      </c>
    </row>
    <row r="1525" spans="1:4">
      <c r="A1525" s="198">
        <v>30480</v>
      </c>
      <c r="B1525" s="199">
        <v>1914.17</v>
      </c>
      <c r="C1525" s="199">
        <v>-44.77</v>
      </c>
      <c r="D1525" s="198">
        <v>999</v>
      </c>
    </row>
    <row r="1526" spans="1:4">
      <c r="A1526" s="198">
        <v>30500</v>
      </c>
      <c r="B1526" s="199">
        <v>1914.48</v>
      </c>
      <c r="C1526" s="199">
        <v>-43.95</v>
      </c>
      <c r="D1526" s="198">
        <v>1000</v>
      </c>
    </row>
    <row r="1527" spans="1:4">
      <c r="A1527" s="198">
        <v>30520</v>
      </c>
      <c r="B1527" s="199">
        <v>1914.78</v>
      </c>
      <c r="C1527" s="199">
        <v>-43.47</v>
      </c>
      <c r="D1527" s="198">
        <v>1002</v>
      </c>
    </row>
    <row r="1528" spans="1:4">
      <c r="A1528" s="198">
        <v>30540</v>
      </c>
      <c r="B1528" s="199">
        <v>1915.13</v>
      </c>
      <c r="C1528" s="199">
        <v>-43.49</v>
      </c>
      <c r="D1528" s="198">
        <v>1004</v>
      </c>
    </row>
    <row r="1529" spans="1:4">
      <c r="A1529" s="198">
        <v>30560</v>
      </c>
      <c r="B1529" s="199">
        <v>1915.41</v>
      </c>
      <c r="C1529" s="199">
        <v>-44.21</v>
      </c>
      <c r="D1529" s="198">
        <v>1006</v>
      </c>
    </row>
    <row r="1530" spans="1:4">
      <c r="A1530" s="198">
        <v>30580</v>
      </c>
      <c r="B1530" s="199">
        <v>1915.75</v>
      </c>
      <c r="C1530" s="199">
        <v>-42.71</v>
      </c>
      <c r="D1530" s="198">
        <v>1007</v>
      </c>
    </row>
    <row r="1531" spans="1:4">
      <c r="A1531" s="198">
        <v>30600</v>
      </c>
      <c r="B1531" s="199">
        <v>1916.08</v>
      </c>
      <c r="C1531" s="199">
        <v>-44.22</v>
      </c>
      <c r="D1531" s="198">
        <v>1008</v>
      </c>
    </row>
    <row r="1532" spans="1:4">
      <c r="A1532" s="198">
        <v>30620</v>
      </c>
      <c r="B1532" s="199">
        <v>1916.43</v>
      </c>
      <c r="C1532" s="199">
        <v>-43.29</v>
      </c>
      <c r="D1532" s="198">
        <v>1009</v>
      </c>
    </row>
    <row r="1533" spans="1:4">
      <c r="A1533" s="198">
        <v>30640</v>
      </c>
      <c r="B1533" s="199">
        <v>1916.77</v>
      </c>
      <c r="C1533" s="199">
        <v>-43.8</v>
      </c>
      <c r="D1533" s="198">
        <v>1011</v>
      </c>
    </row>
    <row r="1534" spans="1:4">
      <c r="A1534" s="198">
        <v>30660</v>
      </c>
      <c r="B1534" s="199">
        <v>1917.12</v>
      </c>
      <c r="C1534" s="199">
        <v>-41.58</v>
      </c>
      <c r="D1534" s="198">
        <v>1012</v>
      </c>
    </row>
    <row r="1535" spans="1:4">
      <c r="A1535" s="198">
        <v>30680</v>
      </c>
      <c r="B1535" s="199">
        <v>1917.45</v>
      </c>
      <c r="C1535" s="199">
        <v>-42.44</v>
      </c>
      <c r="D1535" s="198">
        <v>1013</v>
      </c>
    </row>
    <row r="1536" spans="1:4">
      <c r="A1536" s="198">
        <v>30700</v>
      </c>
      <c r="B1536" s="199">
        <v>1917.81</v>
      </c>
      <c r="C1536" s="199">
        <v>-43.39</v>
      </c>
      <c r="D1536" s="198">
        <v>1016</v>
      </c>
    </row>
    <row r="1537" spans="1:4">
      <c r="A1537" s="198">
        <v>30720</v>
      </c>
      <c r="B1537" s="199">
        <v>1918.23</v>
      </c>
      <c r="C1537" s="199">
        <v>-42.22</v>
      </c>
      <c r="D1537" s="198">
        <v>1018</v>
      </c>
    </row>
    <row r="1538" spans="1:4">
      <c r="A1538" s="198">
        <v>30740</v>
      </c>
      <c r="B1538" s="199">
        <v>1918.67</v>
      </c>
      <c r="C1538" s="199">
        <v>-42.69</v>
      </c>
      <c r="D1538" s="198">
        <v>1019</v>
      </c>
    </row>
    <row r="1539" spans="1:4">
      <c r="A1539" s="198">
        <v>30760</v>
      </c>
      <c r="B1539" s="199">
        <v>1919.11</v>
      </c>
      <c r="C1539" s="199">
        <v>-42.05</v>
      </c>
      <c r="D1539" s="198">
        <v>1021</v>
      </c>
    </row>
    <row r="1540" spans="1:4">
      <c r="A1540" s="198">
        <v>30780</v>
      </c>
      <c r="B1540" s="199">
        <v>1919.47</v>
      </c>
      <c r="C1540" s="199">
        <v>-42.01</v>
      </c>
      <c r="D1540" s="198">
        <v>1022</v>
      </c>
    </row>
    <row r="1541" spans="1:4">
      <c r="A1541" s="198">
        <v>30800</v>
      </c>
      <c r="B1541" s="199">
        <v>1919.83</v>
      </c>
      <c r="C1541" s="199">
        <v>-44.03</v>
      </c>
      <c r="D1541" s="198">
        <v>1023</v>
      </c>
    </row>
    <row r="1542" spans="1:4">
      <c r="A1542" s="198">
        <v>30820</v>
      </c>
      <c r="B1542" s="199">
        <v>1920.21</v>
      </c>
      <c r="C1542" s="199">
        <v>-45.08</v>
      </c>
      <c r="D1542" s="198">
        <v>1023</v>
      </c>
    </row>
    <row r="1543" spans="1:4">
      <c r="A1543" s="198">
        <v>30840</v>
      </c>
      <c r="B1543" s="199">
        <v>1920.56</v>
      </c>
      <c r="C1543" s="199">
        <v>-42.83</v>
      </c>
      <c r="D1543" s="198">
        <v>1024</v>
      </c>
    </row>
    <row r="1544" spans="1:4">
      <c r="A1544" s="198">
        <v>30860</v>
      </c>
      <c r="B1544" s="199">
        <v>1920.91</v>
      </c>
      <c r="C1544" s="199">
        <v>-43.9</v>
      </c>
      <c r="D1544" s="198">
        <v>1025</v>
      </c>
    </row>
    <row r="1545" spans="1:4">
      <c r="A1545" s="198">
        <v>30880</v>
      </c>
      <c r="B1545" s="199">
        <v>1921.27</v>
      </c>
      <c r="C1545" s="199">
        <v>-42.45</v>
      </c>
      <c r="D1545" s="198">
        <v>1027</v>
      </c>
    </row>
    <row r="1546" spans="1:4">
      <c r="A1546" s="198">
        <v>30900</v>
      </c>
      <c r="B1546" s="199">
        <v>1921.61</v>
      </c>
      <c r="C1546" s="199">
        <v>-43.19</v>
      </c>
      <c r="D1546" s="198">
        <v>1029</v>
      </c>
    </row>
    <row r="1547" spans="1:4">
      <c r="A1547" s="198">
        <v>30920</v>
      </c>
      <c r="B1547" s="199">
        <v>1921.94</v>
      </c>
      <c r="C1547" s="199">
        <v>-43.76</v>
      </c>
      <c r="D1547" s="198">
        <v>1032</v>
      </c>
    </row>
    <row r="1548" spans="1:4">
      <c r="A1548" s="198">
        <v>30940</v>
      </c>
      <c r="B1548" s="199">
        <v>1922.22</v>
      </c>
      <c r="C1548" s="199">
        <v>-44.79</v>
      </c>
      <c r="D1548" s="198">
        <v>1034</v>
      </c>
    </row>
    <row r="1549" spans="1:4">
      <c r="A1549" s="198">
        <v>30960</v>
      </c>
      <c r="B1549" s="199">
        <v>1922.53</v>
      </c>
      <c r="C1549" s="199">
        <v>-45.37</v>
      </c>
      <c r="D1549" s="198">
        <v>1036</v>
      </c>
    </row>
    <row r="1550" spans="1:4">
      <c r="A1550" s="198">
        <v>30980</v>
      </c>
      <c r="B1550" s="199">
        <v>1922.87</v>
      </c>
      <c r="C1550" s="199">
        <v>-43.42</v>
      </c>
      <c r="D1550" s="198">
        <v>1036</v>
      </c>
    </row>
    <row r="1551" spans="1:4">
      <c r="A1551" s="198">
        <v>31000</v>
      </c>
      <c r="B1551" s="199">
        <v>1923.16</v>
      </c>
      <c r="C1551" s="199">
        <v>-44.4</v>
      </c>
      <c r="D1551" s="198">
        <v>1038</v>
      </c>
    </row>
    <row r="1552" spans="1:4">
      <c r="A1552" s="198">
        <v>31020</v>
      </c>
      <c r="B1552" s="199">
        <v>1923.46</v>
      </c>
      <c r="C1552" s="199">
        <v>-42.99</v>
      </c>
      <c r="D1552" s="198">
        <v>1038</v>
      </c>
    </row>
    <row r="1553" spans="1:4">
      <c r="A1553" s="198">
        <v>31040</v>
      </c>
      <c r="B1553" s="199">
        <v>1923.78</v>
      </c>
      <c r="C1553" s="199">
        <v>-44.97</v>
      </c>
      <c r="D1553" s="198">
        <v>1039</v>
      </c>
    </row>
    <row r="1554" spans="1:4">
      <c r="A1554" s="198">
        <v>31060</v>
      </c>
      <c r="B1554" s="199">
        <v>1924.13</v>
      </c>
      <c r="C1554" s="199">
        <v>-41.75</v>
      </c>
      <c r="D1554" s="198">
        <v>1041</v>
      </c>
    </row>
    <row r="1555" spans="1:4">
      <c r="A1555" s="198">
        <v>31080</v>
      </c>
      <c r="B1555" s="199">
        <v>1924.46</v>
      </c>
      <c r="C1555" s="199">
        <v>-44.27</v>
      </c>
      <c r="D1555" s="198">
        <v>1042</v>
      </c>
    </row>
    <row r="1556" spans="1:4">
      <c r="A1556" s="198">
        <v>31100</v>
      </c>
      <c r="B1556" s="199">
        <v>1924.78</v>
      </c>
      <c r="C1556" s="199">
        <v>-44.2</v>
      </c>
      <c r="D1556" s="198">
        <v>1043</v>
      </c>
    </row>
    <row r="1557" spans="1:4">
      <c r="A1557" s="198">
        <v>31120</v>
      </c>
      <c r="B1557" s="199">
        <v>1925.11</v>
      </c>
      <c r="C1557" s="199">
        <v>-44.13</v>
      </c>
      <c r="D1557" s="198">
        <v>1045</v>
      </c>
    </row>
    <row r="1558" spans="1:4">
      <c r="A1558" s="198">
        <v>31140</v>
      </c>
      <c r="B1558" s="199">
        <v>1925.45</v>
      </c>
      <c r="C1558" s="199">
        <v>-43.08</v>
      </c>
      <c r="D1558" s="198">
        <v>1047</v>
      </c>
    </row>
    <row r="1559" spans="1:4">
      <c r="A1559" s="198">
        <v>31160</v>
      </c>
      <c r="B1559" s="199">
        <v>1925.78</v>
      </c>
      <c r="C1559" s="199">
        <v>-43.57</v>
      </c>
      <c r="D1559" s="198">
        <v>1048</v>
      </c>
    </row>
    <row r="1560" spans="1:4">
      <c r="A1560" s="198">
        <v>31180</v>
      </c>
      <c r="B1560" s="199">
        <v>1926.08</v>
      </c>
      <c r="C1560" s="199">
        <v>-42.73</v>
      </c>
      <c r="D1560" s="198">
        <v>1049</v>
      </c>
    </row>
    <row r="1561" spans="1:4">
      <c r="A1561" s="198">
        <v>31200</v>
      </c>
      <c r="B1561" s="199">
        <v>1926.36</v>
      </c>
      <c r="C1561" s="199">
        <v>-45.16</v>
      </c>
      <c r="D1561" s="198">
        <v>1049</v>
      </c>
    </row>
    <row r="1562" spans="1:4">
      <c r="A1562" s="198">
        <v>31220</v>
      </c>
      <c r="B1562" s="199">
        <v>1926.63</v>
      </c>
      <c r="C1562" s="199">
        <v>-43.7</v>
      </c>
      <c r="D1562" s="198">
        <v>1051</v>
      </c>
    </row>
    <row r="1563" spans="1:4">
      <c r="A1563" s="198">
        <v>31240</v>
      </c>
      <c r="B1563" s="199">
        <v>1926.96</v>
      </c>
      <c r="C1563" s="199">
        <v>-44.25</v>
      </c>
      <c r="D1563" s="198">
        <v>1053</v>
      </c>
    </row>
    <row r="1564" spans="1:4">
      <c r="A1564" s="198">
        <v>31260</v>
      </c>
      <c r="B1564" s="199">
        <v>1927.32</v>
      </c>
      <c r="C1564" s="199">
        <v>-44.18</v>
      </c>
      <c r="D1564" s="198">
        <v>1054</v>
      </c>
    </row>
    <row r="1565" spans="1:4">
      <c r="A1565" s="198">
        <v>31280</v>
      </c>
      <c r="B1565" s="199">
        <v>1927.64</v>
      </c>
      <c r="C1565" s="199">
        <v>-43.7</v>
      </c>
      <c r="D1565" s="198">
        <v>1055</v>
      </c>
    </row>
    <row r="1566" spans="1:4">
      <c r="A1566" s="198">
        <v>31300</v>
      </c>
      <c r="B1566" s="199">
        <v>1927.94</v>
      </c>
      <c r="C1566" s="199">
        <v>-43.97</v>
      </c>
      <c r="D1566" s="198">
        <v>1057</v>
      </c>
    </row>
    <row r="1567" spans="1:4">
      <c r="A1567" s="198">
        <v>31320</v>
      </c>
      <c r="B1567" s="199">
        <v>1928.25</v>
      </c>
      <c r="C1567" s="199">
        <v>-42.79</v>
      </c>
      <c r="D1567" s="198">
        <v>1059</v>
      </c>
    </row>
    <row r="1568" spans="1:4">
      <c r="A1568" s="198">
        <v>31340</v>
      </c>
      <c r="B1568" s="199">
        <v>1928.56</v>
      </c>
      <c r="C1568" s="199">
        <v>-43.63</v>
      </c>
      <c r="D1568" s="198">
        <v>1061</v>
      </c>
    </row>
    <row r="1569" spans="1:4">
      <c r="A1569" s="198">
        <v>31360</v>
      </c>
      <c r="B1569" s="199">
        <v>1928.83</v>
      </c>
      <c r="C1569" s="199">
        <v>-43.67</v>
      </c>
      <c r="D1569" s="198">
        <v>1063</v>
      </c>
    </row>
    <row r="1570" spans="1:4">
      <c r="A1570" s="198">
        <v>31380</v>
      </c>
      <c r="B1570" s="199">
        <v>1929.15</v>
      </c>
      <c r="C1570" s="199">
        <v>-44.36</v>
      </c>
      <c r="D1570" s="198">
        <v>1064</v>
      </c>
    </row>
    <row r="1571" spans="1:4">
      <c r="A1571" s="198">
        <v>31400</v>
      </c>
      <c r="B1571" s="199">
        <v>1929.45</v>
      </c>
      <c r="C1571" s="199">
        <v>-45.2</v>
      </c>
      <c r="D1571" s="198">
        <v>1065</v>
      </c>
    </row>
    <row r="1572" spans="1:4">
      <c r="A1572" s="198">
        <v>31420</v>
      </c>
      <c r="B1572" s="199">
        <v>1929.77</v>
      </c>
      <c r="C1572" s="199">
        <v>-43.57</v>
      </c>
      <c r="D1572" s="198">
        <v>1066</v>
      </c>
    </row>
    <row r="1573" spans="1:4">
      <c r="A1573" s="198">
        <v>31440</v>
      </c>
      <c r="B1573" s="199">
        <v>1930.07</v>
      </c>
      <c r="C1573" s="199">
        <v>-43.09</v>
      </c>
      <c r="D1573" s="198">
        <v>1067</v>
      </c>
    </row>
    <row r="1574" spans="1:4">
      <c r="A1574" s="198">
        <v>31460</v>
      </c>
      <c r="B1574" s="199">
        <v>1930.35</v>
      </c>
      <c r="C1574" s="199">
        <v>-44.57</v>
      </c>
      <c r="D1574" s="198">
        <v>1069</v>
      </c>
    </row>
    <row r="1575" spans="1:4">
      <c r="A1575" s="198">
        <v>31480</v>
      </c>
      <c r="B1575" s="199">
        <v>1930.66</v>
      </c>
      <c r="C1575" s="199">
        <v>-41.65</v>
      </c>
      <c r="D1575" s="198">
        <v>1070</v>
      </c>
    </row>
    <row r="1576" spans="1:4">
      <c r="A1576" s="198">
        <v>31500</v>
      </c>
      <c r="B1576" s="199">
        <v>1930.96</v>
      </c>
      <c r="C1576" s="199">
        <v>-43.28</v>
      </c>
      <c r="D1576" s="198">
        <v>1072</v>
      </c>
    </row>
    <row r="1577" spans="1:4">
      <c r="A1577" s="198">
        <v>31520</v>
      </c>
      <c r="B1577" s="199">
        <v>1931.24</v>
      </c>
      <c r="C1577" s="199">
        <v>-45.39</v>
      </c>
      <c r="D1577" s="198">
        <v>1073</v>
      </c>
    </row>
    <row r="1578" spans="1:4">
      <c r="A1578" s="198">
        <v>31540</v>
      </c>
      <c r="B1578" s="199">
        <v>1931.55</v>
      </c>
      <c r="C1578" s="199">
        <v>-43.86</v>
      </c>
      <c r="D1578" s="198">
        <v>1074</v>
      </c>
    </row>
    <row r="1579" spans="1:4">
      <c r="A1579" s="198">
        <v>31560</v>
      </c>
      <c r="B1579" s="199">
        <v>1931.85</v>
      </c>
      <c r="C1579" s="199">
        <v>-43.37</v>
      </c>
      <c r="D1579" s="198">
        <v>1076</v>
      </c>
    </row>
    <row r="1580" spans="1:4">
      <c r="A1580" s="198">
        <v>31580</v>
      </c>
      <c r="B1580" s="199">
        <v>1932.15</v>
      </c>
      <c r="C1580" s="199">
        <v>-44.74</v>
      </c>
      <c r="D1580" s="198">
        <v>1078</v>
      </c>
    </row>
    <row r="1581" spans="1:4">
      <c r="A1581" s="198">
        <v>31600</v>
      </c>
      <c r="B1581" s="199">
        <v>1932.51</v>
      </c>
      <c r="C1581" s="199">
        <v>-43.33</v>
      </c>
      <c r="D1581" s="198">
        <v>1080</v>
      </c>
    </row>
    <row r="1582" spans="1:4">
      <c r="A1582" s="198">
        <v>31620</v>
      </c>
      <c r="B1582" s="199">
        <v>1932.83</v>
      </c>
      <c r="C1582" s="199">
        <v>-43.98</v>
      </c>
      <c r="D1582" s="198">
        <v>1081</v>
      </c>
    </row>
    <row r="1583" spans="1:4">
      <c r="A1583" s="198">
        <v>31640</v>
      </c>
      <c r="B1583" s="199">
        <v>1933.15</v>
      </c>
      <c r="C1583" s="199">
        <v>-44.19</v>
      </c>
      <c r="D1583" s="198">
        <v>1084</v>
      </c>
    </row>
    <row r="1584" spans="1:4">
      <c r="A1584" s="198">
        <v>31660</v>
      </c>
      <c r="B1584" s="199">
        <v>1933.48</v>
      </c>
      <c r="C1584" s="199">
        <v>-43.69</v>
      </c>
      <c r="D1584" s="198">
        <v>1085</v>
      </c>
    </row>
    <row r="1585" spans="1:4">
      <c r="A1585" s="198">
        <v>31680</v>
      </c>
      <c r="B1585" s="199">
        <v>1933.8</v>
      </c>
      <c r="C1585" s="199">
        <v>-44.29</v>
      </c>
      <c r="D1585" s="198">
        <v>1089</v>
      </c>
    </row>
    <row r="1586" spans="1:4">
      <c r="A1586" s="198">
        <v>31700</v>
      </c>
      <c r="B1586" s="199">
        <v>1934.11</v>
      </c>
      <c r="C1586" s="199">
        <v>-43.64</v>
      </c>
      <c r="D1586" s="198">
        <v>1089</v>
      </c>
    </row>
    <row r="1587" spans="1:4">
      <c r="A1587" s="198">
        <v>31720</v>
      </c>
      <c r="B1587" s="199">
        <v>1934.47</v>
      </c>
      <c r="C1587" s="199">
        <v>-43.2</v>
      </c>
      <c r="D1587" s="198">
        <v>1089</v>
      </c>
    </row>
    <row r="1588" spans="1:4">
      <c r="A1588" s="198">
        <v>31740</v>
      </c>
      <c r="B1588" s="199">
        <v>1934.8</v>
      </c>
      <c r="C1588" s="199">
        <v>-42.67</v>
      </c>
      <c r="D1588" s="198">
        <v>1091</v>
      </c>
    </row>
    <row r="1589" spans="1:4">
      <c r="A1589" s="198">
        <v>31760</v>
      </c>
      <c r="B1589" s="199">
        <v>1935.12</v>
      </c>
      <c r="C1589" s="199">
        <v>-43.16</v>
      </c>
      <c r="D1589" s="198">
        <v>1092</v>
      </c>
    </row>
    <row r="1590" spans="1:4">
      <c r="A1590" s="198">
        <v>31780</v>
      </c>
      <c r="B1590" s="199">
        <v>1935.46</v>
      </c>
      <c r="C1590" s="199">
        <v>-45.06</v>
      </c>
      <c r="D1590" s="198">
        <v>1092</v>
      </c>
    </row>
    <row r="1591" spans="1:4">
      <c r="A1591" s="198">
        <v>31800</v>
      </c>
      <c r="B1591" s="199">
        <v>1935.79</v>
      </c>
      <c r="C1591" s="199">
        <v>-43.26</v>
      </c>
      <c r="D1591" s="198">
        <v>1094</v>
      </c>
    </row>
    <row r="1592" spans="1:4">
      <c r="A1592" s="198">
        <v>31820</v>
      </c>
      <c r="B1592" s="199">
        <v>1936.11</v>
      </c>
      <c r="C1592" s="199">
        <v>-43.37</v>
      </c>
      <c r="D1592" s="198">
        <v>1095</v>
      </c>
    </row>
    <row r="1593" spans="1:4">
      <c r="A1593" s="198">
        <v>31840</v>
      </c>
      <c r="B1593" s="199">
        <v>1936.42</v>
      </c>
      <c r="C1593" s="199">
        <v>-43.5</v>
      </c>
      <c r="D1593" s="198">
        <v>1096</v>
      </c>
    </row>
    <row r="1594" spans="1:4">
      <c r="A1594" s="198">
        <v>31860</v>
      </c>
      <c r="B1594" s="199">
        <v>1936.74</v>
      </c>
      <c r="C1594" s="199">
        <v>-45.22</v>
      </c>
      <c r="D1594" s="198">
        <v>1098</v>
      </c>
    </row>
    <row r="1595" spans="1:4">
      <c r="A1595" s="198">
        <v>31880</v>
      </c>
      <c r="B1595" s="199">
        <v>1937.04</v>
      </c>
      <c r="C1595" s="199">
        <v>-42.81</v>
      </c>
      <c r="D1595" s="198">
        <v>1099</v>
      </c>
    </row>
    <row r="1596" spans="1:4">
      <c r="A1596" s="198">
        <v>31900</v>
      </c>
      <c r="B1596" s="199">
        <v>1937.36</v>
      </c>
      <c r="C1596" s="199">
        <v>-44.89</v>
      </c>
      <c r="D1596" s="198">
        <v>1100</v>
      </c>
    </row>
    <row r="1597" spans="1:4">
      <c r="A1597" s="198">
        <v>31920</v>
      </c>
      <c r="B1597" s="199">
        <v>1937.65</v>
      </c>
      <c r="C1597" s="199">
        <v>-42.76</v>
      </c>
      <c r="D1597" s="198">
        <v>1101</v>
      </c>
    </row>
    <row r="1598" spans="1:4">
      <c r="A1598" s="198">
        <v>31940</v>
      </c>
      <c r="B1598" s="199">
        <v>1937.97</v>
      </c>
      <c r="C1598" s="199">
        <v>-44.23</v>
      </c>
      <c r="D1598" s="198">
        <v>1101</v>
      </c>
    </row>
    <row r="1599" spans="1:4">
      <c r="A1599" s="198">
        <v>31960</v>
      </c>
      <c r="B1599" s="199">
        <v>1938.28</v>
      </c>
      <c r="C1599" s="199">
        <v>-43.48</v>
      </c>
      <c r="D1599" s="198">
        <v>1103</v>
      </c>
    </row>
    <row r="1600" spans="1:4">
      <c r="A1600" s="198">
        <v>31980</v>
      </c>
      <c r="B1600" s="199">
        <v>1938.6</v>
      </c>
      <c r="C1600" s="199">
        <v>-44.16</v>
      </c>
      <c r="D1600" s="198">
        <v>1103</v>
      </c>
    </row>
    <row r="1601" spans="1:4">
      <c r="A1601" s="198">
        <v>32000</v>
      </c>
      <c r="B1601" s="199">
        <v>1938.95</v>
      </c>
      <c r="C1601" s="199">
        <v>-42.54</v>
      </c>
      <c r="D1601" s="198">
        <v>1103</v>
      </c>
    </row>
    <row r="1602" spans="1:4">
      <c r="A1602" s="198">
        <v>32020</v>
      </c>
      <c r="B1602" s="199">
        <v>1939.32</v>
      </c>
      <c r="C1602" s="199">
        <v>-44.45</v>
      </c>
      <c r="D1602" s="198">
        <v>1104</v>
      </c>
    </row>
    <row r="1603" spans="1:4">
      <c r="A1603" s="198">
        <v>32040</v>
      </c>
      <c r="B1603" s="199">
        <v>1939.68</v>
      </c>
      <c r="C1603" s="199">
        <v>-43.87</v>
      </c>
      <c r="D1603" s="198">
        <v>1107</v>
      </c>
    </row>
    <row r="1604" spans="1:4">
      <c r="A1604" s="198">
        <v>32060</v>
      </c>
      <c r="B1604" s="199">
        <v>1940.03</v>
      </c>
      <c r="C1604" s="199">
        <v>-41.4</v>
      </c>
      <c r="D1604" s="198">
        <v>1108</v>
      </c>
    </row>
    <row r="1605" spans="1:4">
      <c r="A1605" s="198">
        <v>32080</v>
      </c>
      <c r="B1605" s="199">
        <v>1940.48</v>
      </c>
      <c r="C1605" s="199">
        <v>-41.72</v>
      </c>
      <c r="D1605" s="198">
        <v>1109</v>
      </c>
    </row>
    <row r="1606" spans="1:4">
      <c r="A1606" s="198">
        <v>32100</v>
      </c>
      <c r="B1606" s="199">
        <v>1940.9</v>
      </c>
      <c r="C1606" s="199">
        <v>-41.23</v>
      </c>
      <c r="D1606" s="198">
        <v>1111</v>
      </c>
    </row>
    <row r="1607" spans="1:4">
      <c r="A1607" s="198">
        <v>32120</v>
      </c>
      <c r="B1607" s="199">
        <v>1941.39</v>
      </c>
      <c r="C1607" s="199">
        <v>-42.79</v>
      </c>
      <c r="D1607" s="198">
        <v>1111</v>
      </c>
    </row>
    <row r="1608" spans="1:4">
      <c r="A1608" s="198">
        <v>32140</v>
      </c>
      <c r="B1608" s="199">
        <v>1941.84</v>
      </c>
      <c r="C1608" s="199">
        <v>-40.5</v>
      </c>
      <c r="D1608" s="198">
        <v>1113</v>
      </c>
    </row>
    <row r="1609" spans="1:4">
      <c r="A1609" s="198">
        <v>32160</v>
      </c>
      <c r="B1609" s="199">
        <v>1942.31</v>
      </c>
      <c r="C1609" s="199">
        <v>-41.06</v>
      </c>
      <c r="D1609" s="198">
        <v>1116</v>
      </c>
    </row>
    <row r="1610" spans="1:4">
      <c r="A1610" s="198">
        <v>32180</v>
      </c>
      <c r="B1610" s="199">
        <v>1942.82</v>
      </c>
      <c r="C1610" s="199">
        <v>-40.69</v>
      </c>
      <c r="D1610" s="198">
        <v>1117</v>
      </c>
    </row>
    <row r="1611" spans="1:4">
      <c r="A1611" s="198">
        <v>32200</v>
      </c>
      <c r="B1611" s="199">
        <v>1943.31</v>
      </c>
      <c r="C1611" s="199">
        <v>-40.85</v>
      </c>
      <c r="D1611" s="198">
        <v>1118</v>
      </c>
    </row>
    <row r="1612" spans="1:4">
      <c r="A1612" s="198">
        <v>32220</v>
      </c>
      <c r="B1612" s="199">
        <v>1943.82</v>
      </c>
      <c r="C1612" s="199">
        <v>-40.590000000000003</v>
      </c>
      <c r="D1612" s="198">
        <v>1119</v>
      </c>
    </row>
    <row r="1613" spans="1:4">
      <c r="A1613" s="198">
        <v>32240</v>
      </c>
      <c r="B1613" s="199">
        <v>1944.26</v>
      </c>
      <c r="C1613" s="199">
        <v>-39.86</v>
      </c>
      <c r="D1613" s="198">
        <v>1120</v>
      </c>
    </row>
    <row r="1614" spans="1:4">
      <c r="A1614" s="198">
        <v>32260</v>
      </c>
      <c r="B1614" s="199">
        <v>1944.73</v>
      </c>
      <c r="C1614" s="199">
        <v>-40.340000000000003</v>
      </c>
      <c r="D1614" s="198">
        <v>1122</v>
      </c>
    </row>
    <row r="1615" spans="1:4">
      <c r="A1615" s="198">
        <v>32280</v>
      </c>
      <c r="B1615" s="199">
        <v>1945.23</v>
      </c>
      <c r="C1615" s="199">
        <v>-40.700000000000003</v>
      </c>
      <c r="D1615" s="198">
        <v>1122</v>
      </c>
    </row>
    <row r="1616" spans="1:4">
      <c r="A1616" s="198">
        <v>32300</v>
      </c>
      <c r="B1616" s="199">
        <v>1945.83</v>
      </c>
      <c r="C1616" s="199">
        <v>-40.51</v>
      </c>
      <c r="D1616" s="198">
        <v>1123</v>
      </c>
    </row>
    <row r="1617" spans="1:4">
      <c r="A1617" s="198">
        <v>32320</v>
      </c>
      <c r="B1617" s="199">
        <v>1946.41</v>
      </c>
      <c r="C1617" s="199">
        <v>-40.700000000000003</v>
      </c>
      <c r="D1617" s="198">
        <v>1123</v>
      </c>
    </row>
    <row r="1618" spans="1:4">
      <c r="A1618" s="198">
        <v>32340</v>
      </c>
      <c r="B1618" s="199">
        <v>1946.96</v>
      </c>
      <c r="C1618" s="199">
        <v>-40.42</v>
      </c>
      <c r="D1618" s="198">
        <v>1124</v>
      </c>
    </row>
    <row r="1619" spans="1:4">
      <c r="A1619" s="198">
        <v>32360</v>
      </c>
      <c r="B1619" s="199">
        <v>1947.49</v>
      </c>
      <c r="C1619" s="199">
        <v>-40.44</v>
      </c>
      <c r="D1619" s="198">
        <v>1126</v>
      </c>
    </row>
    <row r="1620" spans="1:4">
      <c r="A1620" s="198">
        <v>32380</v>
      </c>
      <c r="B1620" s="199">
        <v>1948.01</v>
      </c>
      <c r="C1620" s="199">
        <v>-39.83</v>
      </c>
      <c r="D1620" s="198">
        <v>1129</v>
      </c>
    </row>
    <row r="1621" spans="1:4">
      <c r="A1621" s="198">
        <v>32400</v>
      </c>
      <c r="B1621" s="199">
        <v>1948.59</v>
      </c>
      <c r="C1621" s="199">
        <v>-39.04</v>
      </c>
      <c r="D1621" s="198">
        <v>1129</v>
      </c>
    </row>
    <row r="1622" spans="1:4">
      <c r="A1622" s="198">
        <v>32420</v>
      </c>
      <c r="B1622" s="199">
        <v>1949.2</v>
      </c>
      <c r="C1622" s="199">
        <v>-40.380000000000003</v>
      </c>
      <c r="D1622" s="198">
        <v>1130</v>
      </c>
    </row>
    <row r="1623" spans="1:4">
      <c r="A1623" s="198">
        <v>32440</v>
      </c>
      <c r="B1623" s="199">
        <v>1949.79</v>
      </c>
      <c r="C1623" s="199">
        <v>-39.61</v>
      </c>
      <c r="D1623" s="198">
        <v>1130</v>
      </c>
    </row>
    <row r="1624" spans="1:4">
      <c r="A1624" s="198">
        <v>32460</v>
      </c>
      <c r="B1624" s="199">
        <v>1950.41</v>
      </c>
      <c r="C1624" s="199">
        <v>-38.81</v>
      </c>
      <c r="D1624" s="198">
        <v>1130</v>
      </c>
    </row>
    <row r="1625" spans="1:4">
      <c r="A1625" s="198">
        <v>32480</v>
      </c>
      <c r="B1625" s="199">
        <v>1951.02</v>
      </c>
      <c r="C1625" s="199">
        <v>-38.909999999999997</v>
      </c>
      <c r="D1625" s="198">
        <v>1131</v>
      </c>
    </row>
    <row r="1626" spans="1:4">
      <c r="A1626" s="198">
        <v>32500</v>
      </c>
      <c r="B1626" s="199">
        <v>1951.65</v>
      </c>
      <c r="C1626" s="199">
        <v>-40.14</v>
      </c>
      <c r="D1626" s="198">
        <v>1132</v>
      </c>
    </row>
    <row r="1627" spans="1:4">
      <c r="A1627" s="198">
        <v>32520</v>
      </c>
      <c r="B1627" s="199">
        <v>1952.12</v>
      </c>
      <c r="C1627" s="199">
        <v>-42.38</v>
      </c>
      <c r="D1627" s="198">
        <v>1132</v>
      </c>
    </row>
    <row r="1628" spans="1:4">
      <c r="A1628" s="198">
        <v>32540</v>
      </c>
      <c r="B1628" s="199">
        <v>1952.45</v>
      </c>
      <c r="C1628" s="199">
        <v>-43.82</v>
      </c>
      <c r="D1628" s="198">
        <v>1133</v>
      </c>
    </row>
    <row r="1629" spans="1:4">
      <c r="A1629" s="198">
        <v>32560</v>
      </c>
      <c r="B1629" s="199">
        <v>1952.71</v>
      </c>
      <c r="C1629" s="199">
        <v>-43.57</v>
      </c>
      <c r="D1629" s="198">
        <v>1134</v>
      </c>
    </row>
    <row r="1630" spans="1:4">
      <c r="A1630" s="198">
        <v>32580</v>
      </c>
      <c r="B1630" s="199">
        <v>1953</v>
      </c>
      <c r="C1630" s="199">
        <v>-44.14</v>
      </c>
      <c r="D1630" s="198">
        <v>1135</v>
      </c>
    </row>
    <row r="1631" spans="1:4">
      <c r="A1631" s="198">
        <v>32600</v>
      </c>
      <c r="B1631" s="199">
        <v>1953.27</v>
      </c>
      <c r="C1631" s="199">
        <v>-43.77</v>
      </c>
      <c r="D1631" s="198">
        <v>1136</v>
      </c>
    </row>
    <row r="1632" spans="1:4">
      <c r="A1632" s="198">
        <v>32620</v>
      </c>
      <c r="B1632" s="199">
        <v>1953.58</v>
      </c>
      <c r="C1632" s="199">
        <v>-43.67</v>
      </c>
      <c r="D1632" s="198">
        <v>1139</v>
      </c>
    </row>
    <row r="1633" spans="1:4">
      <c r="A1633" s="198">
        <v>32640</v>
      </c>
      <c r="B1633" s="199">
        <v>1953.92</v>
      </c>
      <c r="C1633" s="199">
        <v>-43.3</v>
      </c>
      <c r="D1633" s="198">
        <v>1140</v>
      </c>
    </row>
    <row r="1634" spans="1:4">
      <c r="A1634" s="198">
        <v>32660</v>
      </c>
      <c r="B1634" s="199">
        <v>1954.26</v>
      </c>
      <c r="C1634" s="199">
        <v>-44.81</v>
      </c>
      <c r="D1634" s="198">
        <v>1141</v>
      </c>
    </row>
    <row r="1635" spans="1:4">
      <c r="A1635" s="198">
        <v>32680</v>
      </c>
      <c r="B1635" s="199">
        <v>1954.58</v>
      </c>
      <c r="C1635" s="199">
        <v>-43.29</v>
      </c>
      <c r="D1635" s="198">
        <v>1143</v>
      </c>
    </row>
    <row r="1636" spans="1:4">
      <c r="A1636" s="198">
        <v>32700</v>
      </c>
      <c r="B1636" s="199">
        <v>1954.82</v>
      </c>
      <c r="C1636" s="199">
        <v>-45.77</v>
      </c>
      <c r="D1636" s="198">
        <v>1145</v>
      </c>
    </row>
    <row r="1637" spans="1:4">
      <c r="A1637" s="198">
        <v>32720</v>
      </c>
      <c r="B1637" s="199">
        <v>1955.1</v>
      </c>
      <c r="C1637" s="199">
        <v>-44.61</v>
      </c>
      <c r="D1637" s="198">
        <v>1146</v>
      </c>
    </row>
    <row r="1638" spans="1:4">
      <c r="A1638" s="198">
        <v>32740</v>
      </c>
      <c r="B1638" s="199">
        <v>1955.38</v>
      </c>
      <c r="C1638" s="199">
        <v>-44.58</v>
      </c>
      <c r="D1638" s="198">
        <v>1149</v>
      </c>
    </row>
    <row r="1639" spans="1:4">
      <c r="A1639" s="198">
        <v>32760</v>
      </c>
      <c r="B1639" s="199">
        <v>1955.67</v>
      </c>
      <c r="C1639" s="199">
        <v>-43.09</v>
      </c>
      <c r="D1639" s="198">
        <v>1151</v>
      </c>
    </row>
    <row r="1640" spans="1:4">
      <c r="A1640" s="198">
        <v>32780</v>
      </c>
      <c r="B1640" s="199">
        <v>1955.96</v>
      </c>
      <c r="C1640" s="199">
        <v>-43.42</v>
      </c>
      <c r="D1640" s="198">
        <v>1155</v>
      </c>
    </row>
    <row r="1641" spans="1:4">
      <c r="A1641" s="198">
        <v>32800</v>
      </c>
      <c r="B1641" s="199">
        <v>1956.25</v>
      </c>
      <c r="C1641" s="199">
        <v>-45.03</v>
      </c>
      <c r="D1641" s="198">
        <v>1157</v>
      </c>
    </row>
    <row r="1642" spans="1:4">
      <c r="A1642" s="198">
        <v>32820</v>
      </c>
      <c r="B1642" s="199">
        <v>1956.53</v>
      </c>
      <c r="C1642" s="199">
        <v>-45.25</v>
      </c>
      <c r="D1642" s="198">
        <v>1159</v>
      </c>
    </row>
    <row r="1643" spans="1:4">
      <c r="A1643" s="198">
        <v>32840</v>
      </c>
      <c r="B1643" s="199">
        <v>1956.82</v>
      </c>
      <c r="C1643" s="199">
        <v>-44.84</v>
      </c>
      <c r="D1643" s="198">
        <v>1161</v>
      </c>
    </row>
    <row r="1644" spans="1:4">
      <c r="A1644" s="198">
        <v>32860</v>
      </c>
      <c r="B1644" s="199">
        <v>1957.11</v>
      </c>
      <c r="C1644" s="199">
        <v>-44.81</v>
      </c>
      <c r="D1644" s="198">
        <v>1163</v>
      </c>
    </row>
    <row r="1645" spans="1:4">
      <c r="A1645" s="198">
        <v>32880</v>
      </c>
      <c r="B1645" s="199">
        <v>1957.42</v>
      </c>
      <c r="C1645" s="199">
        <v>-45.78</v>
      </c>
      <c r="D1645" s="198">
        <v>1164</v>
      </c>
    </row>
    <row r="1646" spans="1:4">
      <c r="A1646" s="198">
        <v>32900</v>
      </c>
      <c r="B1646" s="199">
        <v>1957.72</v>
      </c>
      <c r="C1646" s="199">
        <v>-44.23</v>
      </c>
      <c r="D1646" s="198">
        <v>1166</v>
      </c>
    </row>
    <row r="1647" spans="1:4">
      <c r="A1647" s="198">
        <v>32920</v>
      </c>
      <c r="B1647" s="199">
        <v>1958.02</v>
      </c>
      <c r="C1647" s="199">
        <v>-44.07</v>
      </c>
      <c r="D1647" s="198">
        <v>1168</v>
      </c>
    </row>
    <row r="1648" spans="1:4">
      <c r="A1648" s="198">
        <v>32940</v>
      </c>
      <c r="B1648" s="199">
        <v>1958.28</v>
      </c>
      <c r="C1648" s="199">
        <v>-43.85</v>
      </c>
      <c r="D1648" s="198">
        <v>1169</v>
      </c>
    </row>
    <row r="1649" spans="1:4">
      <c r="A1649" s="198">
        <v>32960</v>
      </c>
      <c r="B1649" s="199">
        <v>1958.57</v>
      </c>
      <c r="C1649" s="199">
        <v>-42.07</v>
      </c>
      <c r="D1649" s="198">
        <v>1169</v>
      </c>
    </row>
    <row r="1650" spans="1:4">
      <c r="A1650" s="198">
        <v>32980</v>
      </c>
      <c r="B1650" s="199">
        <v>1958.85</v>
      </c>
      <c r="C1650" s="199">
        <v>-42.72</v>
      </c>
      <c r="D1650" s="198">
        <v>1171</v>
      </c>
    </row>
    <row r="1651" spans="1:4">
      <c r="A1651" s="198">
        <v>33000</v>
      </c>
      <c r="B1651" s="199">
        <v>1959.16</v>
      </c>
      <c r="C1651" s="199">
        <v>-44.33</v>
      </c>
      <c r="D1651" s="198">
        <v>1171</v>
      </c>
    </row>
    <row r="1652" spans="1:4">
      <c r="A1652" s="198">
        <v>33020</v>
      </c>
      <c r="B1652" s="199">
        <v>1959.46</v>
      </c>
      <c r="C1652" s="199">
        <v>-43.76</v>
      </c>
      <c r="D1652" s="198">
        <v>1172</v>
      </c>
    </row>
    <row r="1653" spans="1:4">
      <c r="A1653" s="198">
        <v>33040</v>
      </c>
      <c r="B1653" s="199">
        <v>1959.76</v>
      </c>
      <c r="C1653" s="199">
        <v>-43.83</v>
      </c>
      <c r="D1653" s="198">
        <v>1172</v>
      </c>
    </row>
    <row r="1654" spans="1:4">
      <c r="A1654" s="198">
        <v>33060</v>
      </c>
      <c r="B1654" s="199">
        <v>1960.01</v>
      </c>
      <c r="C1654" s="199">
        <v>-42.67</v>
      </c>
      <c r="D1654" s="198">
        <v>1173</v>
      </c>
    </row>
    <row r="1655" spans="1:4">
      <c r="A1655" s="198">
        <v>33080</v>
      </c>
      <c r="B1655" s="199">
        <v>1960.25</v>
      </c>
      <c r="C1655" s="199">
        <v>-43.84</v>
      </c>
      <c r="D1655" s="198">
        <v>1173</v>
      </c>
    </row>
    <row r="1656" spans="1:4">
      <c r="A1656" s="198">
        <v>33100</v>
      </c>
      <c r="B1656" s="199">
        <v>1960.55</v>
      </c>
      <c r="C1656" s="199">
        <v>-44.33</v>
      </c>
      <c r="D1656" s="198">
        <v>1174</v>
      </c>
    </row>
    <row r="1657" spans="1:4">
      <c r="A1657" s="198">
        <v>33120</v>
      </c>
      <c r="B1657" s="199">
        <v>1960.82</v>
      </c>
      <c r="C1657" s="199">
        <v>-44.15</v>
      </c>
      <c r="D1657" s="198">
        <v>1175</v>
      </c>
    </row>
    <row r="1658" spans="1:4">
      <c r="A1658" s="198">
        <v>33140</v>
      </c>
      <c r="B1658" s="199">
        <v>1961.07</v>
      </c>
      <c r="C1658" s="199">
        <v>-44.25</v>
      </c>
      <c r="D1658" s="198">
        <v>1176</v>
      </c>
    </row>
    <row r="1659" spans="1:4">
      <c r="A1659" s="198">
        <v>33160</v>
      </c>
      <c r="B1659" s="199">
        <v>1961.35</v>
      </c>
      <c r="C1659" s="199">
        <v>-43.29</v>
      </c>
      <c r="D1659" s="198">
        <v>1177</v>
      </c>
    </row>
    <row r="1660" spans="1:4">
      <c r="A1660" s="198">
        <v>33180</v>
      </c>
      <c r="B1660" s="199">
        <v>1961.65</v>
      </c>
      <c r="C1660" s="199">
        <v>-42.87</v>
      </c>
      <c r="D1660" s="198">
        <v>1179</v>
      </c>
    </row>
    <row r="1661" spans="1:4">
      <c r="A1661" s="198">
        <v>33200</v>
      </c>
      <c r="B1661" s="199">
        <v>1961.91</v>
      </c>
      <c r="C1661" s="199">
        <v>-42.7</v>
      </c>
      <c r="D1661" s="198">
        <v>1181</v>
      </c>
    </row>
    <row r="1662" spans="1:4">
      <c r="A1662" s="198">
        <v>33220</v>
      </c>
      <c r="B1662" s="199">
        <v>1962.23</v>
      </c>
      <c r="C1662" s="199">
        <v>-43.14</v>
      </c>
      <c r="D1662" s="198">
        <v>1182</v>
      </c>
    </row>
    <row r="1663" spans="1:4">
      <c r="A1663" s="198">
        <v>33240</v>
      </c>
      <c r="B1663" s="199">
        <v>1962.49</v>
      </c>
      <c r="C1663" s="199">
        <v>-44.7</v>
      </c>
      <c r="D1663" s="198">
        <v>1184</v>
      </c>
    </row>
    <row r="1664" spans="1:4">
      <c r="A1664" s="198">
        <v>33260</v>
      </c>
      <c r="B1664" s="199">
        <v>1962.76</v>
      </c>
      <c r="C1664" s="199">
        <v>-43.02</v>
      </c>
      <c r="D1664" s="198">
        <v>1185</v>
      </c>
    </row>
    <row r="1665" spans="1:4">
      <c r="A1665" s="198">
        <v>33280</v>
      </c>
      <c r="B1665" s="199">
        <v>1963.03</v>
      </c>
      <c r="C1665" s="199">
        <v>-43.44</v>
      </c>
      <c r="D1665" s="198">
        <v>1187</v>
      </c>
    </row>
    <row r="1666" spans="1:4">
      <c r="A1666" s="198">
        <v>33300</v>
      </c>
      <c r="B1666" s="199">
        <v>1963.32</v>
      </c>
      <c r="C1666" s="199">
        <v>-43.61</v>
      </c>
      <c r="D1666" s="198">
        <v>1188</v>
      </c>
    </row>
    <row r="1667" spans="1:4">
      <c r="A1667" s="198">
        <v>33320</v>
      </c>
      <c r="B1667" s="199">
        <v>1963.61</v>
      </c>
      <c r="C1667" s="199">
        <v>-45.89</v>
      </c>
      <c r="D1667" s="198">
        <v>1190</v>
      </c>
    </row>
    <row r="1668" spans="1:4">
      <c r="A1668" s="198">
        <v>33340</v>
      </c>
      <c r="B1668" s="199">
        <v>1963.95</v>
      </c>
      <c r="C1668" s="199">
        <v>-43.29</v>
      </c>
      <c r="D1668" s="198">
        <v>1190</v>
      </c>
    </row>
    <row r="1669" spans="1:4">
      <c r="A1669" s="198">
        <v>33360</v>
      </c>
      <c r="B1669" s="199">
        <v>1964.3</v>
      </c>
      <c r="C1669" s="199">
        <v>-43.35</v>
      </c>
      <c r="D1669" s="198">
        <v>1191</v>
      </c>
    </row>
    <row r="1670" spans="1:4">
      <c r="A1670" s="198">
        <v>33380</v>
      </c>
      <c r="B1670" s="199">
        <v>1964.62</v>
      </c>
      <c r="C1670" s="199">
        <v>-41.9</v>
      </c>
      <c r="D1670" s="198">
        <v>1192</v>
      </c>
    </row>
    <row r="1671" spans="1:4">
      <c r="A1671" s="198">
        <v>33400</v>
      </c>
      <c r="B1671" s="199">
        <v>1965.14</v>
      </c>
      <c r="C1671" s="199">
        <v>-41.15</v>
      </c>
      <c r="D1671" s="198">
        <v>1192</v>
      </c>
    </row>
    <row r="1672" spans="1:4">
      <c r="A1672" s="198">
        <v>33420</v>
      </c>
      <c r="B1672" s="199">
        <v>1965.64</v>
      </c>
      <c r="C1672" s="199">
        <v>-41.56</v>
      </c>
      <c r="D1672" s="198">
        <v>1193</v>
      </c>
    </row>
    <row r="1673" spans="1:4">
      <c r="A1673" s="198">
        <v>33440</v>
      </c>
      <c r="B1673" s="199">
        <v>1966.18</v>
      </c>
      <c r="C1673" s="199">
        <v>-40.98</v>
      </c>
      <c r="D1673" s="198">
        <v>1194</v>
      </c>
    </row>
    <row r="1674" spans="1:4">
      <c r="A1674" s="198">
        <v>33460</v>
      </c>
      <c r="B1674" s="199">
        <v>1966.73</v>
      </c>
      <c r="C1674" s="199">
        <v>-39.74</v>
      </c>
      <c r="D1674" s="198">
        <v>1195</v>
      </c>
    </row>
    <row r="1675" spans="1:4">
      <c r="A1675" s="198">
        <v>33480</v>
      </c>
      <c r="B1675" s="199">
        <v>1967.27</v>
      </c>
      <c r="C1675" s="199">
        <v>-40.08</v>
      </c>
      <c r="D1675" s="198">
        <v>1195</v>
      </c>
    </row>
    <row r="1676" spans="1:4">
      <c r="A1676" s="198">
        <v>33500</v>
      </c>
      <c r="B1676" s="199">
        <v>1967.79</v>
      </c>
      <c r="C1676" s="199">
        <v>-39.61</v>
      </c>
      <c r="D1676" s="198">
        <v>1196</v>
      </c>
    </row>
    <row r="1677" spans="1:4">
      <c r="A1677" s="198">
        <v>33520</v>
      </c>
      <c r="B1677" s="199">
        <v>1968.38</v>
      </c>
      <c r="C1677" s="199">
        <v>-40.44</v>
      </c>
      <c r="D1677" s="198">
        <v>1196</v>
      </c>
    </row>
    <row r="1678" spans="1:4">
      <c r="A1678" s="198">
        <v>33540</v>
      </c>
      <c r="B1678" s="199">
        <v>1968.97</v>
      </c>
      <c r="C1678" s="199">
        <v>-40.32</v>
      </c>
      <c r="D1678" s="198">
        <v>1197</v>
      </c>
    </row>
    <row r="1679" spans="1:4">
      <c r="A1679" s="198">
        <v>33560</v>
      </c>
      <c r="B1679" s="199">
        <v>1969.54</v>
      </c>
      <c r="C1679" s="199">
        <v>-38.92</v>
      </c>
      <c r="D1679" s="198">
        <v>1199</v>
      </c>
    </row>
    <row r="1680" spans="1:4">
      <c r="A1680" s="198">
        <v>33580</v>
      </c>
      <c r="B1680" s="199">
        <v>1970.1</v>
      </c>
      <c r="C1680" s="199">
        <v>-39.979999999999997</v>
      </c>
      <c r="D1680" s="198">
        <v>1200</v>
      </c>
    </row>
    <row r="1681" spans="1:4">
      <c r="A1681" s="198">
        <v>33600</v>
      </c>
      <c r="B1681" s="199">
        <v>1970.7</v>
      </c>
      <c r="C1681" s="199">
        <v>-39.96</v>
      </c>
      <c r="D1681" s="198">
        <v>1201</v>
      </c>
    </row>
    <row r="1682" spans="1:4">
      <c r="A1682" s="198">
        <v>33620</v>
      </c>
      <c r="B1682" s="199">
        <v>1971.23</v>
      </c>
      <c r="C1682" s="199">
        <v>-39.700000000000003</v>
      </c>
      <c r="D1682" s="198">
        <v>1202</v>
      </c>
    </row>
    <row r="1683" spans="1:4">
      <c r="A1683" s="198">
        <v>33640</v>
      </c>
      <c r="B1683" s="199">
        <v>1971.75</v>
      </c>
      <c r="C1683" s="199">
        <v>-39.909999999999997</v>
      </c>
      <c r="D1683" s="198">
        <v>1203</v>
      </c>
    </row>
    <row r="1684" spans="1:4">
      <c r="A1684" s="198">
        <v>33660</v>
      </c>
      <c r="B1684" s="199">
        <v>1972.32</v>
      </c>
      <c r="C1684" s="199">
        <v>-40.07</v>
      </c>
      <c r="D1684" s="198">
        <v>1204</v>
      </c>
    </row>
    <row r="1685" spans="1:4">
      <c r="A1685" s="198">
        <v>33680</v>
      </c>
      <c r="B1685" s="199">
        <v>1972.97</v>
      </c>
      <c r="C1685" s="199">
        <v>-38.590000000000003</v>
      </c>
      <c r="D1685" s="198">
        <v>1206</v>
      </c>
    </row>
    <row r="1686" spans="1:4">
      <c r="A1686" s="198">
        <v>33700</v>
      </c>
      <c r="B1686" s="199">
        <v>1973.59</v>
      </c>
      <c r="C1686" s="199">
        <v>-39.06</v>
      </c>
      <c r="D1686" s="198">
        <v>1209</v>
      </c>
    </row>
    <row r="1687" spans="1:4">
      <c r="A1687" s="198">
        <v>33720</v>
      </c>
      <c r="B1687" s="199">
        <v>1974.16</v>
      </c>
      <c r="C1687" s="199">
        <v>-39.83</v>
      </c>
      <c r="D1687" s="198">
        <v>1210</v>
      </c>
    </row>
    <row r="1688" spans="1:4">
      <c r="A1688" s="198">
        <v>33740</v>
      </c>
      <c r="B1688" s="199">
        <v>1974.55</v>
      </c>
      <c r="C1688" s="199">
        <v>-40.520000000000003</v>
      </c>
      <c r="D1688" s="198">
        <v>1212</v>
      </c>
    </row>
    <row r="1689" spans="1:4">
      <c r="A1689" s="198">
        <v>33760</v>
      </c>
      <c r="B1689" s="199">
        <v>1974.91</v>
      </c>
      <c r="C1689" s="199">
        <v>-41.82</v>
      </c>
      <c r="D1689" s="198">
        <v>1215</v>
      </c>
    </row>
    <row r="1690" spans="1:4">
      <c r="A1690" s="198">
        <v>33780</v>
      </c>
      <c r="B1690" s="199">
        <v>1975.29</v>
      </c>
      <c r="C1690" s="199">
        <v>-41.98</v>
      </c>
      <c r="D1690" s="198">
        <v>1217</v>
      </c>
    </row>
    <row r="1691" spans="1:4">
      <c r="A1691" s="198">
        <v>33800</v>
      </c>
      <c r="B1691" s="199">
        <v>1975.62</v>
      </c>
      <c r="C1691" s="199">
        <v>-42.06</v>
      </c>
      <c r="D1691" s="198">
        <v>1220</v>
      </c>
    </row>
    <row r="1692" spans="1:4">
      <c r="A1692" s="198">
        <v>33820</v>
      </c>
      <c r="B1692" s="199">
        <v>1975.97</v>
      </c>
      <c r="C1692" s="199">
        <v>-42.39</v>
      </c>
      <c r="D1692" s="198">
        <v>1221</v>
      </c>
    </row>
    <row r="1693" spans="1:4">
      <c r="A1693" s="198">
        <v>33840</v>
      </c>
      <c r="B1693" s="199">
        <v>1976.34</v>
      </c>
      <c r="C1693" s="199">
        <v>-42.4</v>
      </c>
      <c r="D1693" s="198">
        <v>1222</v>
      </c>
    </row>
    <row r="1694" spans="1:4">
      <c r="A1694" s="198">
        <v>33860</v>
      </c>
      <c r="B1694" s="199">
        <v>1976.65</v>
      </c>
      <c r="C1694" s="199">
        <v>-42.16</v>
      </c>
      <c r="D1694" s="198">
        <v>1224</v>
      </c>
    </row>
    <row r="1695" spans="1:4">
      <c r="A1695" s="198">
        <v>33880</v>
      </c>
      <c r="B1695" s="199">
        <v>1977</v>
      </c>
      <c r="C1695" s="199">
        <v>-44.12</v>
      </c>
      <c r="D1695" s="198">
        <v>1224</v>
      </c>
    </row>
    <row r="1696" spans="1:4">
      <c r="A1696" s="198">
        <v>33900</v>
      </c>
      <c r="B1696" s="199">
        <v>1977.33</v>
      </c>
      <c r="C1696" s="199">
        <v>-41.36</v>
      </c>
      <c r="D1696" s="198">
        <v>1226</v>
      </c>
    </row>
    <row r="1697" spans="1:4">
      <c r="A1697" s="198">
        <v>33920</v>
      </c>
      <c r="B1697" s="199">
        <v>1977.65</v>
      </c>
      <c r="C1697" s="199">
        <v>-43.39</v>
      </c>
      <c r="D1697" s="198">
        <v>1228</v>
      </c>
    </row>
    <row r="1698" spans="1:4">
      <c r="A1698" s="198">
        <v>33940</v>
      </c>
      <c r="B1698" s="199">
        <v>1977.99</v>
      </c>
      <c r="C1698" s="199">
        <v>-42.95</v>
      </c>
      <c r="D1698" s="198">
        <v>1230</v>
      </c>
    </row>
    <row r="1699" spans="1:4">
      <c r="A1699" s="198">
        <v>33960</v>
      </c>
      <c r="B1699" s="199">
        <v>1978.28</v>
      </c>
      <c r="C1699" s="199">
        <v>-42.82</v>
      </c>
      <c r="D1699" s="198">
        <v>1231</v>
      </c>
    </row>
    <row r="1700" spans="1:4">
      <c r="A1700" s="198">
        <v>33980</v>
      </c>
      <c r="B1700" s="199">
        <v>1978.58</v>
      </c>
      <c r="C1700" s="199">
        <v>-44.86</v>
      </c>
      <c r="D1700" s="198">
        <v>1232</v>
      </c>
    </row>
    <row r="1701" spans="1:4">
      <c r="A1701" s="198">
        <v>34000</v>
      </c>
      <c r="B1701" s="199">
        <v>1978.9</v>
      </c>
      <c r="C1701" s="199">
        <v>-42.81</v>
      </c>
      <c r="D1701" s="198">
        <v>1233</v>
      </c>
    </row>
    <row r="1702" spans="1:4">
      <c r="A1702" s="198">
        <v>34020</v>
      </c>
      <c r="B1702" s="199">
        <v>1979.21</v>
      </c>
      <c r="C1702" s="199">
        <v>-43.39</v>
      </c>
      <c r="D1702" s="198">
        <v>1235</v>
      </c>
    </row>
    <row r="1703" spans="1:4">
      <c r="A1703" s="198">
        <v>34040</v>
      </c>
      <c r="B1703" s="199">
        <v>1979.53</v>
      </c>
      <c r="C1703" s="199">
        <v>-42.27</v>
      </c>
      <c r="D1703" s="198">
        <v>1237</v>
      </c>
    </row>
    <row r="1704" spans="1:4">
      <c r="A1704" s="198">
        <v>34060</v>
      </c>
      <c r="B1704" s="199">
        <v>1979.86</v>
      </c>
      <c r="C1704" s="199">
        <v>-42.68</v>
      </c>
      <c r="D1704" s="198">
        <v>1238</v>
      </c>
    </row>
    <row r="1705" spans="1:4">
      <c r="A1705" s="198">
        <v>34080</v>
      </c>
      <c r="B1705" s="199">
        <v>1980.14</v>
      </c>
      <c r="C1705" s="199">
        <v>-43.05</v>
      </c>
      <c r="D1705" s="198">
        <v>1240</v>
      </c>
    </row>
    <row r="1706" spans="1:4">
      <c r="A1706" s="198">
        <v>34100</v>
      </c>
      <c r="B1706" s="199">
        <v>1980.42</v>
      </c>
      <c r="C1706" s="199">
        <v>-42.22</v>
      </c>
      <c r="D1706" s="198">
        <v>1241</v>
      </c>
    </row>
    <row r="1707" spans="1:4">
      <c r="A1707" s="198">
        <v>34120</v>
      </c>
      <c r="B1707" s="199">
        <v>1980.7</v>
      </c>
      <c r="C1707" s="199">
        <v>-43.3</v>
      </c>
      <c r="D1707" s="198">
        <v>1243</v>
      </c>
    </row>
    <row r="1708" spans="1:4">
      <c r="A1708" s="198">
        <v>34140</v>
      </c>
      <c r="B1708" s="199">
        <v>1981.02</v>
      </c>
      <c r="C1708" s="199">
        <v>-43.07</v>
      </c>
      <c r="D1708" s="198">
        <v>1243</v>
      </c>
    </row>
    <row r="1709" spans="1:4">
      <c r="A1709" s="198">
        <v>34160</v>
      </c>
      <c r="B1709" s="199">
        <v>1981.33</v>
      </c>
      <c r="C1709" s="199">
        <v>-42.13</v>
      </c>
      <c r="D1709" s="198">
        <v>1244</v>
      </c>
    </row>
    <row r="1710" spans="1:4">
      <c r="A1710" s="198">
        <v>34180</v>
      </c>
      <c r="B1710" s="199">
        <v>1981.63</v>
      </c>
      <c r="C1710" s="199">
        <v>-42.34</v>
      </c>
      <c r="D1710" s="198">
        <v>1245</v>
      </c>
    </row>
    <row r="1711" spans="1:4">
      <c r="A1711" s="198">
        <v>34200</v>
      </c>
      <c r="B1711" s="199">
        <v>1981.91</v>
      </c>
      <c r="C1711" s="199">
        <v>-43.38</v>
      </c>
      <c r="D1711" s="198">
        <v>1246</v>
      </c>
    </row>
    <row r="1712" spans="1:4">
      <c r="A1712" s="198">
        <v>34220</v>
      </c>
      <c r="B1712" s="199">
        <v>1982.21</v>
      </c>
      <c r="C1712" s="199">
        <v>-43.15</v>
      </c>
      <c r="D1712" s="198">
        <v>1249</v>
      </c>
    </row>
    <row r="1713" spans="1:4">
      <c r="A1713" s="198">
        <v>34240</v>
      </c>
      <c r="B1713" s="199">
        <v>1982.55</v>
      </c>
      <c r="C1713" s="199">
        <v>-41.84</v>
      </c>
      <c r="D1713" s="198">
        <v>1251</v>
      </c>
    </row>
    <row r="1714" spans="1:4">
      <c r="A1714" s="198">
        <v>34260</v>
      </c>
      <c r="B1714" s="199">
        <v>1982.85</v>
      </c>
      <c r="C1714" s="199">
        <v>-42.67</v>
      </c>
      <c r="D1714" s="198">
        <v>1252</v>
      </c>
    </row>
    <row r="1715" spans="1:4">
      <c r="A1715" s="198">
        <v>34280</v>
      </c>
      <c r="B1715" s="199">
        <v>1983.13</v>
      </c>
      <c r="C1715" s="199">
        <v>-42.3</v>
      </c>
      <c r="D1715" s="198">
        <v>1254</v>
      </c>
    </row>
    <row r="1716" spans="1:4">
      <c r="A1716" s="198">
        <v>34300</v>
      </c>
      <c r="B1716" s="199">
        <v>1983.48</v>
      </c>
      <c r="C1716" s="199">
        <v>-43.47</v>
      </c>
      <c r="D1716" s="198">
        <v>1255</v>
      </c>
    </row>
    <row r="1717" spans="1:4">
      <c r="A1717" s="198">
        <v>34320</v>
      </c>
      <c r="B1717" s="199">
        <v>1983.78</v>
      </c>
      <c r="C1717" s="199">
        <v>-44.04</v>
      </c>
      <c r="D1717" s="198">
        <v>1257</v>
      </c>
    </row>
    <row r="1718" spans="1:4">
      <c r="A1718" s="198">
        <v>34340</v>
      </c>
      <c r="B1718" s="199">
        <v>1984.08</v>
      </c>
      <c r="C1718" s="199">
        <v>-43.38</v>
      </c>
      <c r="D1718" s="198">
        <v>1258</v>
      </c>
    </row>
    <row r="1719" spans="1:4">
      <c r="A1719" s="198">
        <v>34360</v>
      </c>
      <c r="B1719" s="199">
        <v>1984.38</v>
      </c>
      <c r="C1719" s="199">
        <v>-42.35</v>
      </c>
      <c r="D1719" s="198">
        <v>1259</v>
      </c>
    </row>
    <row r="1720" spans="1:4">
      <c r="A1720" s="198">
        <v>34380</v>
      </c>
      <c r="B1720" s="199">
        <v>1984.69</v>
      </c>
      <c r="C1720" s="199">
        <v>-42.41</v>
      </c>
      <c r="D1720" s="198">
        <v>1260</v>
      </c>
    </row>
    <row r="1721" spans="1:4">
      <c r="A1721" s="198">
        <v>34400</v>
      </c>
      <c r="B1721" s="199">
        <v>1984.99</v>
      </c>
      <c r="C1721" s="199">
        <v>-44.39</v>
      </c>
      <c r="D1721" s="198">
        <v>1262</v>
      </c>
    </row>
    <row r="1722" spans="1:4">
      <c r="A1722" s="198">
        <v>34420</v>
      </c>
      <c r="B1722" s="199">
        <v>1985.31</v>
      </c>
      <c r="C1722" s="199">
        <v>-42.63</v>
      </c>
      <c r="D1722" s="198">
        <v>1264</v>
      </c>
    </row>
    <row r="1723" spans="1:4">
      <c r="A1723" s="198">
        <v>34440</v>
      </c>
      <c r="B1723" s="199">
        <v>1985.64</v>
      </c>
      <c r="C1723" s="199">
        <v>-43.15</v>
      </c>
      <c r="D1723" s="198">
        <v>1265</v>
      </c>
    </row>
    <row r="1724" spans="1:4">
      <c r="A1724" s="198">
        <v>34460</v>
      </c>
      <c r="B1724" s="199">
        <v>1986</v>
      </c>
      <c r="C1724" s="199">
        <v>-42.33</v>
      </c>
      <c r="D1724" s="198">
        <v>1267</v>
      </c>
    </row>
    <row r="1725" spans="1:4">
      <c r="A1725" s="198">
        <v>34480</v>
      </c>
      <c r="B1725" s="199">
        <v>1986.32</v>
      </c>
      <c r="C1725" s="199">
        <v>-41.98</v>
      </c>
      <c r="D1725" s="198">
        <v>1268</v>
      </c>
    </row>
    <row r="1726" spans="1:4">
      <c r="A1726" s="198">
        <v>34500</v>
      </c>
      <c r="B1726" s="199">
        <v>1986.56</v>
      </c>
      <c r="C1726" s="199">
        <v>-43.23</v>
      </c>
      <c r="D1726" s="198">
        <v>1269</v>
      </c>
    </row>
    <row r="1727" spans="1:4">
      <c r="A1727" s="198">
        <v>34520</v>
      </c>
      <c r="B1727" s="199">
        <v>1986.87</v>
      </c>
      <c r="C1727" s="199">
        <v>-42.7</v>
      </c>
      <c r="D1727" s="198">
        <v>1270</v>
      </c>
    </row>
    <row r="1728" spans="1:4">
      <c r="A1728" s="198">
        <v>34540</v>
      </c>
      <c r="B1728" s="199">
        <v>1987.14</v>
      </c>
      <c r="C1728" s="199">
        <v>-43.39</v>
      </c>
      <c r="D1728" s="198">
        <v>1271</v>
      </c>
    </row>
    <row r="1729" spans="1:4">
      <c r="A1729" s="198">
        <v>34560</v>
      </c>
      <c r="B1729" s="199">
        <v>1987.43</v>
      </c>
      <c r="C1729" s="199">
        <v>-43.95</v>
      </c>
      <c r="D1729" s="198">
        <v>1272</v>
      </c>
    </row>
    <row r="1730" spans="1:4">
      <c r="A1730" s="198">
        <v>34580</v>
      </c>
      <c r="B1730" s="199">
        <v>1987.71</v>
      </c>
      <c r="C1730" s="199">
        <v>-42.59</v>
      </c>
      <c r="D1730" s="198">
        <v>1274</v>
      </c>
    </row>
    <row r="1731" spans="1:4">
      <c r="A1731" s="198">
        <v>34600</v>
      </c>
      <c r="B1731" s="199">
        <v>1988</v>
      </c>
      <c r="C1731" s="199">
        <v>-43.1</v>
      </c>
      <c r="D1731" s="198">
        <v>1275</v>
      </c>
    </row>
    <row r="1732" spans="1:4">
      <c r="A1732" s="198">
        <v>34620</v>
      </c>
      <c r="B1732" s="199">
        <v>1988.31</v>
      </c>
      <c r="C1732" s="199">
        <v>-43.92</v>
      </c>
      <c r="D1732" s="198">
        <v>1277</v>
      </c>
    </row>
    <row r="1733" spans="1:4">
      <c r="A1733" s="198">
        <v>34640</v>
      </c>
      <c r="B1733" s="199">
        <v>1988.61</v>
      </c>
      <c r="C1733" s="199">
        <v>-43.51</v>
      </c>
      <c r="D1733" s="198">
        <v>1278</v>
      </c>
    </row>
    <row r="1734" spans="1:4">
      <c r="A1734" s="198">
        <v>34660</v>
      </c>
      <c r="B1734" s="199">
        <v>1988.88</v>
      </c>
      <c r="C1734" s="199">
        <v>-41.78</v>
      </c>
      <c r="D1734" s="198">
        <v>1280</v>
      </c>
    </row>
    <row r="1735" spans="1:4">
      <c r="A1735" s="198">
        <v>34680</v>
      </c>
      <c r="B1735" s="199">
        <v>1989.26</v>
      </c>
      <c r="C1735" s="199">
        <v>-41.32</v>
      </c>
      <c r="D1735" s="198">
        <v>1282</v>
      </c>
    </row>
    <row r="1736" spans="1:4">
      <c r="A1736" s="198">
        <v>34700</v>
      </c>
      <c r="B1736" s="199">
        <v>1989.58</v>
      </c>
      <c r="C1736" s="199">
        <v>-42.26</v>
      </c>
      <c r="D1736" s="198">
        <v>1282</v>
      </c>
    </row>
    <row r="1737" spans="1:4">
      <c r="A1737" s="198">
        <v>34720</v>
      </c>
      <c r="B1737" s="199">
        <v>1989.94</v>
      </c>
      <c r="C1737" s="199">
        <v>-43.09</v>
      </c>
      <c r="D1737" s="198">
        <v>1283</v>
      </c>
    </row>
    <row r="1738" spans="1:4">
      <c r="A1738" s="198">
        <v>34740</v>
      </c>
      <c r="B1738" s="199">
        <v>1990.28</v>
      </c>
      <c r="C1738" s="199">
        <v>-44.35</v>
      </c>
      <c r="D1738" s="198">
        <v>1286</v>
      </c>
    </row>
    <row r="1739" spans="1:4">
      <c r="A1739" s="198">
        <v>34760</v>
      </c>
      <c r="B1739" s="199">
        <v>1990.74</v>
      </c>
      <c r="C1739" s="199">
        <v>-40.9</v>
      </c>
      <c r="D1739" s="198">
        <v>1286</v>
      </c>
    </row>
    <row r="1740" spans="1:4">
      <c r="A1740" s="198">
        <v>34780</v>
      </c>
      <c r="B1740" s="199">
        <v>1991.25</v>
      </c>
      <c r="C1740" s="199">
        <v>-40.22</v>
      </c>
      <c r="D1740" s="198">
        <v>1288</v>
      </c>
    </row>
    <row r="1741" spans="1:4">
      <c r="A1741" s="198">
        <v>34800</v>
      </c>
      <c r="B1741" s="199">
        <v>1991.75</v>
      </c>
      <c r="C1741" s="199">
        <v>-39.35</v>
      </c>
      <c r="D1741" s="198">
        <v>1289</v>
      </c>
    </row>
    <row r="1742" spans="1:4">
      <c r="A1742" s="198">
        <v>34820</v>
      </c>
      <c r="B1742" s="199">
        <v>1992.28</v>
      </c>
      <c r="C1742" s="199">
        <v>-40.4</v>
      </c>
      <c r="D1742" s="198">
        <v>1291</v>
      </c>
    </row>
    <row r="1743" spans="1:4">
      <c r="A1743" s="198">
        <v>34840</v>
      </c>
      <c r="B1743" s="199">
        <v>1992.79</v>
      </c>
      <c r="C1743" s="199">
        <v>-40.99</v>
      </c>
      <c r="D1743" s="198">
        <v>1291</v>
      </c>
    </row>
    <row r="1744" spans="1:4">
      <c r="A1744" s="198">
        <v>34860</v>
      </c>
      <c r="B1744" s="199">
        <v>1993.3</v>
      </c>
      <c r="C1744" s="199">
        <v>-40.21</v>
      </c>
      <c r="D1744" s="198">
        <v>1292</v>
      </c>
    </row>
    <row r="1745" spans="1:4">
      <c r="A1745" s="198">
        <v>34880</v>
      </c>
      <c r="B1745" s="199">
        <v>1993.79</v>
      </c>
      <c r="C1745" s="199">
        <v>-40.35</v>
      </c>
      <c r="D1745" s="198">
        <v>1293</v>
      </c>
    </row>
    <row r="1746" spans="1:4">
      <c r="A1746" s="198">
        <v>34900</v>
      </c>
      <c r="B1746" s="199">
        <v>1994.21</v>
      </c>
      <c r="C1746" s="199">
        <v>-41.16</v>
      </c>
      <c r="D1746" s="198">
        <v>1294</v>
      </c>
    </row>
    <row r="1747" spans="1:4">
      <c r="A1747" s="198">
        <v>34920</v>
      </c>
      <c r="B1747" s="199">
        <v>1994.67</v>
      </c>
      <c r="C1747" s="199">
        <v>-40.450000000000003</v>
      </c>
      <c r="D1747" s="198">
        <v>1295</v>
      </c>
    </row>
    <row r="1748" spans="1:4">
      <c r="A1748" s="198">
        <v>34940</v>
      </c>
      <c r="B1748" s="199">
        <v>1995.19</v>
      </c>
      <c r="C1748" s="199">
        <v>-41.79</v>
      </c>
      <c r="D1748" s="198">
        <v>1295</v>
      </c>
    </row>
    <row r="1749" spans="1:4">
      <c r="A1749" s="198">
        <v>34960</v>
      </c>
      <c r="B1749" s="199">
        <v>1995.66</v>
      </c>
      <c r="C1749" s="199">
        <v>-40.08</v>
      </c>
      <c r="D1749" s="198">
        <v>1297</v>
      </c>
    </row>
    <row r="1750" spans="1:4">
      <c r="A1750" s="198">
        <v>34980</v>
      </c>
      <c r="B1750" s="199">
        <v>1996.15</v>
      </c>
      <c r="C1750" s="199">
        <v>-41.3</v>
      </c>
      <c r="D1750" s="198">
        <v>1297</v>
      </c>
    </row>
    <row r="1751" spans="1:4">
      <c r="A1751" s="198">
        <v>35000</v>
      </c>
      <c r="B1751" s="199">
        <v>1996.54</v>
      </c>
      <c r="C1751" s="199">
        <v>-41.06</v>
      </c>
      <c r="D1751" s="198">
        <v>1298</v>
      </c>
    </row>
    <row r="1752" spans="1:4">
      <c r="A1752" s="198">
        <v>35020</v>
      </c>
      <c r="B1752" s="199">
        <v>1997.04</v>
      </c>
      <c r="C1752" s="199">
        <v>-41.15</v>
      </c>
      <c r="D1752" s="198">
        <v>1299</v>
      </c>
    </row>
    <row r="1753" spans="1:4">
      <c r="A1753" s="198">
        <v>35040</v>
      </c>
      <c r="B1753" s="199">
        <v>1997.52</v>
      </c>
      <c r="C1753" s="199">
        <v>-40.04</v>
      </c>
      <c r="D1753" s="198">
        <v>1299</v>
      </c>
    </row>
    <row r="1754" spans="1:4">
      <c r="A1754" s="198">
        <v>35060</v>
      </c>
      <c r="B1754" s="199">
        <v>1998.06</v>
      </c>
      <c r="C1754" s="199">
        <v>-39.72</v>
      </c>
      <c r="D1754" s="198">
        <v>1299</v>
      </c>
    </row>
    <row r="1755" spans="1:4">
      <c r="A1755" s="198">
        <v>35080</v>
      </c>
      <c r="B1755" s="199">
        <v>1998.5</v>
      </c>
      <c r="C1755" s="199">
        <v>-39.08</v>
      </c>
      <c r="D1755" s="198">
        <v>1300</v>
      </c>
    </row>
    <row r="1756" spans="1:4">
      <c r="A1756" s="198">
        <v>35100</v>
      </c>
      <c r="B1756" s="199">
        <v>1999.04</v>
      </c>
      <c r="C1756" s="199">
        <v>-39.520000000000003</v>
      </c>
      <c r="D1756" s="198">
        <v>1301</v>
      </c>
    </row>
    <row r="1757" spans="1:4">
      <c r="A1757" s="198">
        <v>35120</v>
      </c>
      <c r="B1757" s="199">
        <v>1999.58</v>
      </c>
      <c r="C1757" s="199">
        <v>-40.020000000000003</v>
      </c>
      <c r="D1757" s="198">
        <v>1302</v>
      </c>
    </row>
    <row r="1758" spans="1:4">
      <c r="A1758" s="198">
        <v>35140</v>
      </c>
      <c r="B1758" s="199">
        <v>2000.08</v>
      </c>
      <c r="C1758" s="199">
        <v>-40.36</v>
      </c>
      <c r="D1758" s="198">
        <v>1303</v>
      </c>
    </row>
    <row r="1759" spans="1:4">
      <c r="A1759" s="198">
        <v>35160</v>
      </c>
      <c r="B1759" s="199">
        <v>2000.63</v>
      </c>
      <c r="C1759" s="199">
        <v>-39.75</v>
      </c>
      <c r="D1759" s="198">
        <v>1304</v>
      </c>
    </row>
    <row r="1760" spans="1:4">
      <c r="A1760" s="198">
        <v>35180</v>
      </c>
      <c r="B1760" s="199">
        <v>2001.14</v>
      </c>
      <c r="C1760" s="199">
        <v>-39.31</v>
      </c>
      <c r="D1760" s="198">
        <v>1305</v>
      </c>
    </row>
    <row r="1761" spans="1:4">
      <c r="A1761" s="198">
        <v>35200</v>
      </c>
      <c r="B1761" s="199">
        <v>2001.7</v>
      </c>
      <c r="C1761" s="199">
        <v>-40.11</v>
      </c>
      <c r="D1761" s="198">
        <v>1307</v>
      </c>
    </row>
    <row r="1762" spans="1:4">
      <c r="A1762" s="198">
        <v>35220</v>
      </c>
      <c r="B1762" s="199">
        <v>2002.23</v>
      </c>
      <c r="C1762" s="199">
        <v>-40.46</v>
      </c>
      <c r="D1762" s="198">
        <v>1307</v>
      </c>
    </row>
    <row r="1763" spans="1:4">
      <c r="A1763" s="198">
        <v>35240</v>
      </c>
      <c r="B1763" s="199">
        <v>2002.75</v>
      </c>
      <c r="C1763" s="199">
        <v>-38.74</v>
      </c>
      <c r="D1763" s="198">
        <v>1309</v>
      </c>
    </row>
    <row r="1764" spans="1:4">
      <c r="A1764" s="198">
        <v>35260</v>
      </c>
      <c r="B1764" s="199">
        <v>2003.34</v>
      </c>
      <c r="C1764" s="199">
        <v>-39.64</v>
      </c>
      <c r="D1764" s="198">
        <v>1309</v>
      </c>
    </row>
    <row r="1765" spans="1:4">
      <c r="A1765" s="198">
        <v>35280</v>
      </c>
      <c r="B1765" s="199">
        <v>2003.89</v>
      </c>
      <c r="C1765" s="199">
        <v>-39.32</v>
      </c>
      <c r="D1765" s="198">
        <v>1311</v>
      </c>
    </row>
    <row r="1766" spans="1:4">
      <c r="A1766" s="198">
        <v>35300</v>
      </c>
      <c r="B1766" s="199">
        <v>2004.43</v>
      </c>
      <c r="C1766" s="199">
        <v>-39.82</v>
      </c>
      <c r="D1766" s="198">
        <v>1311</v>
      </c>
    </row>
    <row r="1767" spans="1:4">
      <c r="A1767" s="198">
        <v>35320</v>
      </c>
      <c r="B1767" s="199">
        <v>2005</v>
      </c>
      <c r="C1767" s="199">
        <v>-39.21</v>
      </c>
      <c r="D1767" s="198">
        <v>1312</v>
      </c>
    </row>
    <row r="1768" spans="1:4">
      <c r="A1768" s="198">
        <v>35340</v>
      </c>
      <c r="B1768" s="199">
        <v>2005.55</v>
      </c>
      <c r="C1768" s="199">
        <v>-39.61</v>
      </c>
      <c r="D1768" s="198">
        <v>1314</v>
      </c>
    </row>
    <row r="1769" spans="1:4">
      <c r="A1769" s="198">
        <v>35360</v>
      </c>
      <c r="B1769" s="199">
        <v>2006.09</v>
      </c>
      <c r="C1769" s="199">
        <v>-38.479999999999997</v>
      </c>
      <c r="D1769" s="198">
        <v>1315</v>
      </c>
    </row>
    <row r="1770" spans="1:4">
      <c r="A1770" s="198">
        <v>35380</v>
      </c>
      <c r="B1770" s="199">
        <v>2006.65</v>
      </c>
      <c r="C1770" s="199">
        <v>-38.81</v>
      </c>
      <c r="D1770" s="198">
        <v>1316</v>
      </c>
    </row>
    <row r="1771" spans="1:4">
      <c r="A1771" s="198">
        <v>35400</v>
      </c>
      <c r="B1771" s="199">
        <v>2007.16</v>
      </c>
      <c r="C1771" s="199">
        <v>-39.450000000000003</v>
      </c>
      <c r="D1771" s="198">
        <v>1317</v>
      </c>
    </row>
    <row r="1772" spans="1:4">
      <c r="A1772" s="198">
        <v>35420</v>
      </c>
      <c r="B1772" s="199">
        <v>2007.75</v>
      </c>
      <c r="C1772" s="199">
        <v>-38.799999999999997</v>
      </c>
      <c r="D1772" s="198">
        <v>1318</v>
      </c>
    </row>
    <row r="1773" spans="1:4">
      <c r="A1773" s="198">
        <v>35440</v>
      </c>
      <c r="B1773" s="199">
        <v>2008.32</v>
      </c>
      <c r="C1773" s="199">
        <v>-38.25</v>
      </c>
      <c r="D1773" s="198">
        <v>1319</v>
      </c>
    </row>
    <row r="1774" spans="1:4">
      <c r="A1774" s="198">
        <v>35460</v>
      </c>
      <c r="B1774" s="199">
        <v>2008.88</v>
      </c>
      <c r="C1774" s="199">
        <v>-39.18</v>
      </c>
      <c r="D1774" s="198">
        <v>1320</v>
      </c>
    </row>
    <row r="1775" spans="1:4">
      <c r="A1775" s="198">
        <v>35480</v>
      </c>
      <c r="B1775" s="199">
        <v>2009.44</v>
      </c>
      <c r="C1775" s="199">
        <v>-39.46</v>
      </c>
      <c r="D1775" s="198">
        <v>1321</v>
      </c>
    </row>
    <row r="1776" spans="1:4">
      <c r="A1776" s="198">
        <v>35500</v>
      </c>
      <c r="B1776" s="199">
        <v>2009.93</v>
      </c>
      <c r="C1776" s="199">
        <v>-40.96</v>
      </c>
      <c r="D1776" s="198">
        <v>1321</v>
      </c>
    </row>
    <row r="1777" spans="1:4">
      <c r="A1777" s="198">
        <v>35520</v>
      </c>
      <c r="B1777" s="199">
        <v>2010.33</v>
      </c>
      <c r="C1777" s="199">
        <v>-42.74</v>
      </c>
      <c r="D1777" s="198">
        <v>1323</v>
      </c>
    </row>
    <row r="1778" spans="1:4">
      <c r="A1778" s="198">
        <v>35540</v>
      </c>
      <c r="B1778" s="199">
        <v>2010.7</v>
      </c>
      <c r="C1778" s="199">
        <v>-42.95</v>
      </c>
      <c r="D1778" s="198">
        <v>1324</v>
      </c>
    </row>
    <row r="1779" spans="1:4">
      <c r="A1779" s="198">
        <v>35560</v>
      </c>
      <c r="B1779" s="199">
        <v>2011.04</v>
      </c>
      <c r="C1779" s="199">
        <v>-44.65</v>
      </c>
      <c r="D1779" s="198">
        <v>1324</v>
      </c>
    </row>
    <row r="1780" spans="1:4">
      <c r="A1780" s="198">
        <v>35580</v>
      </c>
      <c r="B1780" s="199">
        <v>2011.36</v>
      </c>
      <c r="C1780" s="199">
        <v>-40.86</v>
      </c>
      <c r="D1780" s="198">
        <v>1325</v>
      </c>
    </row>
    <row r="1781" spans="1:4">
      <c r="A1781" s="198">
        <v>35600</v>
      </c>
      <c r="B1781" s="199">
        <v>2011.65</v>
      </c>
      <c r="C1781" s="199">
        <v>-43.18</v>
      </c>
      <c r="D1781" s="198">
        <v>1326</v>
      </c>
    </row>
    <row r="1782" spans="1:4">
      <c r="A1782" s="198">
        <v>35620</v>
      </c>
      <c r="B1782" s="199">
        <v>2011.94</v>
      </c>
      <c r="C1782" s="199">
        <v>-42.78</v>
      </c>
      <c r="D1782" s="198">
        <v>1326</v>
      </c>
    </row>
    <row r="1783" spans="1:4">
      <c r="A1783" s="198">
        <v>35640</v>
      </c>
      <c r="B1783" s="199">
        <v>2012.23</v>
      </c>
      <c r="C1783" s="199">
        <v>-42.88</v>
      </c>
      <c r="D1783" s="198">
        <v>1328</v>
      </c>
    </row>
    <row r="1784" spans="1:4">
      <c r="A1784" s="198">
        <v>35660</v>
      </c>
      <c r="B1784" s="199">
        <v>2012.49</v>
      </c>
      <c r="C1784" s="199">
        <v>-41.54</v>
      </c>
      <c r="D1784" s="198">
        <v>1330</v>
      </c>
    </row>
    <row r="1785" spans="1:4">
      <c r="A1785" s="198">
        <v>35680</v>
      </c>
      <c r="B1785" s="199">
        <v>2012.82</v>
      </c>
      <c r="C1785" s="199">
        <v>-42.92</v>
      </c>
      <c r="D1785" s="198">
        <v>1330</v>
      </c>
    </row>
    <row r="1786" spans="1:4">
      <c r="A1786" s="198">
        <v>35700</v>
      </c>
      <c r="B1786" s="199">
        <v>2013.11</v>
      </c>
      <c r="C1786" s="199">
        <v>-42.91</v>
      </c>
      <c r="D1786" s="198">
        <v>1332</v>
      </c>
    </row>
    <row r="1787" spans="1:4">
      <c r="A1787" s="198">
        <v>35720</v>
      </c>
      <c r="B1787" s="199">
        <v>2013.43</v>
      </c>
      <c r="C1787" s="199">
        <v>-41.75</v>
      </c>
      <c r="D1787" s="198">
        <v>1333</v>
      </c>
    </row>
    <row r="1788" spans="1:4">
      <c r="A1788" s="198">
        <v>35740</v>
      </c>
      <c r="B1788" s="199">
        <v>2013.71</v>
      </c>
      <c r="C1788" s="199">
        <v>-41.57</v>
      </c>
      <c r="D1788" s="198">
        <v>1336</v>
      </c>
    </row>
    <row r="1789" spans="1:4">
      <c r="A1789" s="198">
        <v>35760</v>
      </c>
      <c r="B1789" s="199">
        <v>2014.03</v>
      </c>
      <c r="C1789" s="199">
        <v>-41.3</v>
      </c>
      <c r="D1789" s="198">
        <v>1337</v>
      </c>
    </row>
    <row r="1790" spans="1:4">
      <c r="A1790" s="198">
        <v>35780</v>
      </c>
      <c r="B1790" s="199">
        <v>2014.28</v>
      </c>
      <c r="C1790" s="199">
        <v>-44.02</v>
      </c>
      <c r="D1790" s="198">
        <v>1338</v>
      </c>
    </row>
    <row r="1791" spans="1:4">
      <c r="A1791" s="198">
        <v>35800</v>
      </c>
      <c r="B1791" s="199">
        <v>2014.58</v>
      </c>
      <c r="C1791" s="199">
        <v>-43.05</v>
      </c>
      <c r="D1791" s="198">
        <v>1338</v>
      </c>
    </row>
    <row r="1792" spans="1:4">
      <c r="A1792" s="198">
        <v>35820</v>
      </c>
      <c r="B1792" s="199">
        <v>2014.88</v>
      </c>
      <c r="C1792" s="199">
        <v>-43.14</v>
      </c>
      <c r="D1792" s="198">
        <v>1340</v>
      </c>
    </row>
    <row r="1793" spans="1:4">
      <c r="A1793" s="198">
        <v>35840</v>
      </c>
      <c r="B1793" s="199">
        <v>2015.18</v>
      </c>
      <c r="C1793" s="199">
        <v>-44.11</v>
      </c>
      <c r="D1793" s="198">
        <v>1342</v>
      </c>
    </row>
    <row r="1794" spans="1:4">
      <c r="A1794" s="198">
        <v>35860</v>
      </c>
      <c r="B1794" s="199">
        <v>2015.47</v>
      </c>
      <c r="C1794" s="199">
        <v>-44.88</v>
      </c>
      <c r="D1794" s="198">
        <v>1344</v>
      </c>
    </row>
    <row r="1795" spans="1:4">
      <c r="A1795" s="198">
        <v>35880</v>
      </c>
      <c r="B1795" s="199">
        <v>2015.75</v>
      </c>
      <c r="C1795" s="199">
        <v>-44.37</v>
      </c>
      <c r="D1795" s="198">
        <v>1347</v>
      </c>
    </row>
    <row r="1796" spans="1:4">
      <c r="A1796" s="198">
        <v>35900</v>
      </c>
      <c r="B1796" s="199">
        <v>2016.04</v>
      </c>
      <c r="C1796" s="199">
        <v>-44.75</v>
      </c>
      <c r="D1796" s="198">
        <v>1348</v>
      </c>
    </row>
    <row r="1797" spans="1:4">
      <c r="A1797" s="198">
        <v>35920</v>
      </c>
      <c r="B1797" s="199">
        <v>2016.33</v>
      </c>
      <c r="C1797" s="199">
        <v>-43.88</v>
      </c>
      <c r="D1797" s="198">
        <v>1349</v>
      </c>
    </row>
    <row r="1798" spans="1:4">
      <c r="A1798" s="198">
        <v>35940</v>
      </c>
      <c r="B1798" s="199">
        <v>2016.6</v>
      </c>
      <c r="C1798" s="199">
        <v>-44.02</v>
      </c>
      <c r="D1798" s="198">
        <v>1351</v>
      </c>
    </row>
    <row r="1799" spans="1:4">
      <c r="A1799" s="198">
        <v>35960</v>
      </c>
      <c r="B1799" s="199">
        <v>2016.91</v>
      </c>
      <c r="C1799" s="199">
        <v>-41.76</v>
      </c>
      <c r="D1799" s="198">
        <v>1352</v>
      </c>
    </row>
    <row r="1800" spans="1:4">
      <c r="A1800" s="198">
        <v>35980</v>
      </c>
      <c r="B1800" s="199">
        <v>2017.22</v>
      </c>
      <c r="C1800" s="199">
        <v>-43.07</v>
      </c>
      <c r="D1800" s="198">
        <v>1353</v>
      </c>
    </row>
    <row r="1801" spans="1:4">
      <c r="A1801" s="198">
        <v>36000</v>
      </c>
      <c r="B1801" s="199">
        <v>2017.51</v>
      </c>
      <c r="C1801" s="199">
        <v>-42.45</v>
      </c>
      <c r="D1801" s="198">
        <v>1355</v>
      </c>
    </row>
    <row r="1802" spans="1:4">
      <c r="A1802" s="198">
        <v>36020</v>
      </c>
      <c r="B1802" s="199">
        <v>2017.8</v>
      </c>
      <c r="C1802" s="199">
        <v>-43.33</v>
      </c>
      <c r="D1802" s="198">
        <v>1355</v>
      </c>
    </row>
    <row r="1803" spans="1:4">
      <c r="A1803" s="198">
        <v>36040</v>
      </c>
      <c r="B1803" s="199">
        <v>2018.1</v>
      </c>
      <c r="C1803" s="199">
        <v>-43.34</v>
      </c>
      <c r="D1803" s="198">
        <v>1356</v>
      </c>
    </row>
    <row r="1804" spans="1:4">
      <c r="A1804" s="198">
        <v>36060</v>
      </c>
      <c r="B1804" s="199">
        <v>2018.37</v>
      </c>
      <c r="C1804" s="199">
        <v>-43.63</v>
      </c>
      <c r="D1804" s="198">
        <v>1358</v>
      </c>
    </row>
    <row r="1805" spans="1:4">
      <c r="A1805" s="198">
        <v>36080</v>
      </c>
      <c r="B1805" s="199">
        <v>2018.69</v>
      </c>
      <c r="C1805" s="199">
        <v>-43.2</v>
      </c>
      <c r="D1805" s="198">
        <v>1360</v>
      </c>
    </row>
    <row r="1806" spans="1:4">
      <c r="A1806" s="198">
        <v>36100</v>
      </c>
      <c r="B1806" s="199">
        <v>2018.98</v>
      </c>
      <c r="C1806" s="199">
        <v>-43.09</v>
      </c>
      <c r="D1806" s="198">
        <v>1361</v>
      </c>
    </row>
    <row r="1807" spans="1:4">
      <c r="A1807" s="198">
        <v>36120</v>
      </c>
      <c r="B1807" s="199">
        <v>2019.27</v>
      </c>
      <c r="C1807" s="199">
        <v>-43.11</v>
      </c>
      <c r="D1807" s="198">
        <v>1362</v>
      </c>
    </row>
    <row r="1808" spans="1:4">
      <c r="A1808" s="198">
        <v>36140</v>
      </c>
      <c r="B1808" s="199">
        <v>2019.55</v>
      </c>
      <c r="C1808" s="199">
        <v>-42.56</v>
      </c>
      <c r="D1808" s="198">
        <v>1364</v>
      </c>
    </row>
    <row r="1809" spans="1:4">
      <c r="A1809" s="198">
        <v>36160</v>
      </c>
      <c r="B1809" s="199">
        <v>2019.82</v>
      </c>
      <c r="C1809" s="199">
        <v>-43.05</v>
      </c>
      <c r="D1809" s="198">
        <v>1365</v>
      </c>
    </row>
    <row r="1810" spans="1:4">
      <c r="A1810" s="198">
        <v>36180</v>
      </c>
      <c r="B1810" s="199">
        <v>2020.11</v>
      </c>
      <c r="C1810" s="199">
        <v>-42.43</v>
      </c>
      <c r="D1810" s="198">
        <v>1366</v>
      </c>
    </row>
    <row r="1811" spans="1:4">
      <c r="A1811" s="198">
        <v>36200</v>
      </c>
      <c r="B1811" s="199">
        <v>2020.42</v>
      </c>
      <c r="C1811" s="199">
        <v>-40.64</v>
      </c>
      <c r="D1811" s="198">
        <v>1368</v>
      </c>
    </row>
    <row r="1812" spans="1:4">
      <c r="A1812" s="198">
        <v>36220</v>
      </c>
      <c r="B1812" s="199">
        <v>2020.7</v>
      </c>
      <c r="C1812" s="199">
        <v>-43.78</v>
      </c>
      <c r="D1812" s="198">
        <v>1369</v>
      </c>
    </row>
    <row r="1813" spans="1:4">
      <c r="A1813" s="198">
        <v>36240</v>
      </c>
      <c r="B1813" s="199">
        <v>2021</v>
      </c>
      <c r="C1813" s="199">
        <v>-42.71</v>
      </c>
      <c r="D1813" s="198">
        <v>1372</v>
      </c>
    </row>
    <row r="1814" spans="1:4">
      <c r="A1814" s="198">
        <v>36260</v>
      </c>
      <c r="B1814" s="199">
        <v>2021.32</v>
      </c>
      <c r="C1814" s="199">
        <v>-43.12</v>
      </c>
      <c r="D1814" s="198">
        <v>1373</v>
      </c>
    </row>
    <row r="1815" spans="1:4">
      <c r="A1815" s="198">
        <v>36280</v>
      </c>
      <c r="B1815" s="199">
        <v>2021.63</v>
      </c>
      <c r="C1815" s="199">
        <v>-43.18</v>
      </c>
      <c r="D1815" s="198">
        <v>1373</v>
      </c>
    </row>
    <row r="1816" spans="1:4">
      <c r="A1816" s="198">
        <v>36300</v>
      </c>
      <c r="B1816" s="199">
        <v>2021.94</v>
      </c>
      <c r="C1816" s="199">
        <v>-44.56</v>
      </c>
      <c r="D1816" s="198">
        <v>1374</v>
      </c>
    </row>
    <row r="1817" spans="1:4">
      <c r="A1817" s="198">
        <v>36320</v>
      </c>
      <c r="B1817" s="199">
        <v>2022.25</v>
      </c>
      <c r="C1817" s="199">
        <v>-42.31</v>
      </c>
      <c r="D1817" s="198">
        <v>1376</v>
      </c>
    </row>
    <row r="1818" spans="1:4">
      <c r="A1818" s="198">
        <v>36340</v>
      </c>
      <c r="B1818" s="199">
        <v>2022.54</v>
      </c>
      <c r="C1818" s="199">
        <v>-43.35</v>
      </c>
      <c r="D1818" s="198">
        <v>1377</v>
      </c>
    </row>
    <row r="1819" spans="1:4">
      <c r="A1819" s="198">
        <v>36360</v>
      </c>
      <c r="B1819" s="199">
        <v>2022.85</v>
      </c>
      <c r="C1819" s="199">
        <v>-41.17</v>
      </c>
      <c r="D1819" s="198">
        <v>1378</v>
      </c>
    </row>
    <row r="1820" spans="1:4">
      <c r="A1820" s="198">
        <v>36380</v>
      </c>
      <c r="B1820" s="199">
        <v>2023.16</v>
      </c>
      <c r="C1820" s="199">
        <v>-41.89</v>
      </c>
      <c r="D1820" s="198">
        <v>1380</v>
      </c>
    </row>
    <row r="1821" spans="1:4">
      <c r="A1821" s="198">
        <v>36400</v>
      </c>
      <c r="B1821" s="199">
        <v>2023.5</v>
      </c>
      <c r="C1821" s="199">
        <v>-42.49</v>
      </c>
      <c r="D1821" s="198">
        <v>1382</v>
      </c>
    </row>
    <row r="1822" spans="1:4">
      <c r="A1822" s="198">
        <v>36420</v>
      </c>
      <c r="B1822" s="199">
        <v>2023.83</v>
      </c>
      <c r="C1822" s="199">
        <v>-43.57</v>
      </c>
      <c r="D1822" s="198">
        <v>1384</v>
      </c>
    </row>
    <row r="1823" spans="1:4">
      <c r="A1823" s="198">
        <v>36440</v>
      </c>
      <c r="B1823" s="199">
        <v>2024.15</v>
      </c>
      <c r="C1823" s="199">
        <v>-41.99</v>
      </c>
      <c r="D1823" s="198">
        <v>1385</v>
      </c>
    </row>
    <row r="1824" spans="1:4">
      <c r="A1824" s="198">
        <v>36460</v>
      </c>
      <c r="B1824" s="199">
        <v>2024.53</v>
      </c>
      <c r="C1824" s="199">
        <v>-43.74</v>
      </c>
      <c r="D1824" s="198">
        <v>1387</v>
      </c>
    </row>
    <row r="1825" spans="1:4">
      <c r="A1825" s="198">
        <v>36480</v>
      </c>
      <c r="B1825" s="199">
        <v>2024.97</v>
      </c>
      <c r="C1825" s="199">
        <v>-41.83</v>
      </c>
      <c r="D1825" s="198">
        <v>1389</v>
      </c>
    </row>
    <row r="1826" spans="1:4">
      <c r="A1826" s="198">
        <v>36500</v>
      </c>
      <c r="B1826" s="199">
        <v>2025.35</v>
      </c>
      <c r="C1826" s="199">
        <v>-41.87</v>
      </c>
      <c r="D1826" s="198">
        <v>1391</v>
      </c>
    </row>
    <row r="1827" spans="1:4">
      <c r="A1827" s="198">
        <v>36520</v>
      </c>
      <c r="B1827" s="199">
        <v>2025.71</v>
      </c>
      <c r="C1827" s="199">
        <v>-41.4</v>
      </c>
      <c r="D1827" s="198">
        <v>1393</v>
      </c>
    </row>
    <row r="1828" spans="1:4">
      <c r="A1828" s="198">
        <v>36540</v>
      </c>
      <c r="B1828" s="199">
        <v>2026.02</v>
      </c>
      <c r="C1828" s="199">
        <v>-43.4</v>
      </c>
      <c r="D1828" s="198">
        <v>1395</v>
      </c>
    </row>
    <row r="1829" spans="1:4">
      <c r="A1829" s="198">
        <v>36560</v>
      </c>
      <c r="B1829" s="199">
        <v>2026.33</v>
      </c>
      <c r="C1829" s="199">
        <v>-43</v>
      </c>
      <c r="D1829" s="198">
        <v>1396</v>
      </c>
    </row>
    <row r="1830" spans="1:4">
      <c r="A1830" s="198">
        <v>36580</v>
      </c>
      <c r="B1830" s="199">
        <v>2026.66</v>
      </c>
      <c r="C1830" s="199">
        <v>-43.04</v>
      </c>
      <c r="D1830" s="198">
        <v>1397</v>
      </c>
    </row>
    <row r="1831" spans="1:4">
      <c r="A1831" s="198">
        <v>36600</v>
      </c>
      <c r="B1831" s="199">
        <v>2027.03</v>
      </c>
      <c r="C1831" s="199">
        <v>-42.38</v>
      </c>
      <c r="D1831" s="198">
        <v>1398</v>
      </c>
    </row>
    <row r="1832" spans="1:4">
      <c r="A1832" s="198">
        <v>36620</v>
      </c>
      <c r="B1832" s="199">
        <v>2027.43</v>
      </c>
      <c r="C1832" s="199">
        <v>-41.52</v>
      </c>
      <c r="D1832" s="198">
        <v>1400</v>
      </c>
    </row>
    <row r="1833" spans="1:4">
      <c r="A1833" s="198">
        <v>36640</v>
      </c>
      <c r="B1833" s="199">
        <v>2027.78</v>
      </c>
      <c r="C1833" s="199">
        <v>-41.92</v>
      </c>
      <c r="D1833" s="198">
        <v>1401</v>
      </c>
    </row>
    <row r="1834" spans="1:4">
      <c r="A1834" s="198">
        <v>36660</v>
      </c>
      <c r="B1834" s="199">
        <v>2028.17</v>
      </c>
      <c r="C1834" s="199">
        <v>-39.880000000000003</v>
      </c>
      <c r="D1834" s="198">
        <v>1402</v>
      </c>
    </row>
    <row r="1835" spans="1:4">
      <c r="A1835" s="198">
        <v>36680</v>
      </c>
      <c r="B1835" s="199">
        <v>2028.6</v>
      </c>
      <c r="C1835" s="199">
        <v>-40.22</v>
      </c>
      <c r="D1835" s="198">
        <v>1403</v>
      </c>
    </row>
    <row r="1836" spans="1:4">
      <c r="A1836" s="198">
        <v>36700</v>
      </c>
      <c r="B1836" s="199">
        <v>2029.03</v>
      </c>
      <c r="C1836" s="199">
        <v>-41.79</v>
      </c>
      <c r="D1836" s="198">
        <v>1403</v>
      </c>
    </row>
    <row r="1837" spans="1:4">
      <c r="A1837" s="198">
        <v>36720</v>
      </c>
      <c r="B1837" s="199">
        <v>2029.47</v>
      </c>
      <c r="C1837" s="199">
        <v>-41.09</v>
      </c>
      <c r="D1837" s="198">
        <v>1403</v>
      </c>
    </row>
    <row r="1838" spans="1:4">
      <c r="A1838" s="198">
        <v>36740</v>
      </c>
      <c r="B1838" s="199">
        <v>2029.9</v>
      </c>
      <c r="C1838" s="199">
        <v>-40.729999999999997</v>
      </c>
      <c r="D1838" s="198">
        <v>1403</v>
      </c>
    </row>
    <row r="1839" spans="1:4">
      <c r="A1839" s="198">
        <v>36760</v>
      </c>
      <c r="B1839" s="199">
        <v>2030.34</v>
      </c>
      <c r="C1839" s="199">
        <v>-41.32</v>
      </c>
      <c r="D1839" s="198">
        <v>1404</v>
      </c>
    </row>
    <row r="1840" spans="1:4">
      <c r="A1840" s="198">
        <v>36780</v>
      </c>
      <c r="B1840" s="199">
        <v>2030.75</v>
      </c>
      <c r="C1840" s="199">
        <v>-41.36</v>
      </c>
      <c r="D1840" s="198">
        <v>1404</v>
      </c>
    </row>
    <row r="1841" spans="1:4">
      <c r="A1841" s="198">
        <v>36800</v>
      </c>
      <c r="B1841" s="199">
        <v>2031.2</v>
      </c>
      <c r="C1841" s="199">
        <v>-41.23</v>
      </c>
      <c r="D1841" s="198">
        <v>1405</v>
      </c>
    </row>
    <row r="1842" spans="1:4">
      <c r="A1842" s="198">
        <v>36820</v>
      </c>
      <c r="B1842" s="199">
        <v>2031.65</v>
      </c>
      <c r="C1842" s="199">
        <v>-41.37</v>
      </c>
      <c r="D1842" s="198">
        <v>1406</v>
      </c>
    </row>
    <row r="1843" spans="1:4">
      <c r="A1843" s="198">
        <v>36840</v>
      </c>
      <c r="B1843" s="199">
        <v>2032.15</v>
      </c>
      <c r="C1843" s="199">
        <v>-39.93</v>
      </c>
      <c r="D1843" s="198">
        <v>1407</v>
      </c>
    </row>
    <row r="1844" spans="1:4">
      <c r="A1844" s="198">
        <v>36860</v>
      </c>
      <c r="B1844" s="199">
        <v>2032.67</v>
      </c>
      <c r="C1844" s="199">
        <v>-41.13</v>
      </c>
      <c r="D1844" s="198">
        <v>1408</v>
      </c>
    </row>
    <row r="1845" spans="1:4">
      <c r="A1845" s="198">
        <v>36880</v>
      </c>
      <c r="B1845" s="199">
        <v>2033.18</v>
      </c>
      <c r="C1845" s="199">
        <v>-41.21</v>
      </c>
      <c r="D1845" s="198">
        <v>1410</v>
      </c>
    </row>
    <row r="1846" spans="1:4">
      <c r="A1846" s="198">
        <v>36900</v>
      </c>
      <c r="B1846" s="199">
        <v>2033.57</v>
      </c>
      <c r="C1846" s="199">
        <v>-41.19</v>
      </c>
      <c r="D1846" s="198">
        <v>1411</v>
      </c>
    </row>
    <row r="1847" spans="1:4">
      <c r="A1847" s="198">
        <v>36920</v>
      </c>
      <c r="B1847" s="199">
        <v>2033.93</v>
      </c>
      <c r="C1847" s="199">
        <v>-41.51</v>
      </c>
      <c r="D1847" s="198">
        <v>1412</v>
      </c>
    </row>
    <row r="1848" spans="1:4">
      <c r="A1848" s="198">
        <v>36940</v>
      </c>
      <c r="B1848" s="199">
        <v>2034.33</v>
      </c>
      <c r="C1848" s="199">
        <v>-41.47</v>
      </c>
      <c r="D1848" s="198">
        <v>1412</v>
      </c>
    </row>
    <row r="1849" spans="1:4">
      <c r="A1849" s="198">
        <v>36960</v>
      </c>
      <c r="B1849" s="199">
        <v>2034.74</v>
      </c>
      <c r="C1849" s="199">
        <v>-42.16</v>
      </c>
      <c r="D1849" s="198">
        <v>1412</v>
      </c>
    </row>
    <row r="1850" spans="1:4">
      <c r="A1850" s="198">
        <v>36980</v>
      </c>
      <c r="B1850" s="199">
        <v>2035.18</v>
      </c>
      <c r="C1850" s="199">
        <v>-41.18</v>
      </c>
      <c r="D1850" s="198">
        <v>1413</v>
      </c>
    </row>
    <row r="1851" spans="1:4">
      <c r="A1851" s="198">
        <v>37000</v>
      </c>
      <c r="B1851" s="199">
        <v>2035.62</v>
      </c>
      <c r="C1851" s="199">
        <v>-41.03</v>
      </c>
      <c r="D1851" s="198">
        <v>1413</v>
      </c>
    </row>
    <row r="1852" spans="1:4">
      <c r="A1852" s="198">
        <v>37020</v>
      </c>
      <c r="B1852" s="199">
        <v>2036.05</v>
      </c>
      <c r="C1852" s="199">
        <v>-40.840000000000003</v>
      </c>
      <c r="D1852" s="198">
        <v>1413</v>
      </c>
    </row>
    <row r="1853" spans="1:4">
      <c r="A1853" s="198">
        <v>37040</v>
      </c>
      <c r="B1853" s="199">
        <v>2036.52</v>
      </c>
      <c r="C1853" s="199">
        <v>-41.21</v>
      </c>
      <c r="D1853" s="198">
        <v>1414</v>
      </c>
    </row>
    <row r="1854" spans="1:4">
      <c r="A1854" s="198">
        <v>37060</v>
      </c>
      <c r="B1854" s="199">
        <v>2036.96</v>
      </c>
      <c r="C1854" s="199">
        <v>-41.45</v>
      </c>
      <c r="D1854" s="198">
        <v>1415</v>
      </c>
    </row>
    <row r="1855" spans="1:4">
      <c r="A1855" s="198">
        <v>37080</v>
      </c>
      <c r="B1855" s="199">
        <v>2037.39</v>
      </c>
      <c r="C1855" s="199">
        <v>-40.729999999999997</v>
      </c>
      <c r="D1855" s="198">
        <v>1416</v>
      </c>
    </row>
    <row r="1856" spans="1:4">
      <c r="A1856" s="198">
        <v>37100</v>
      </c>
      <c r="B1856" s="199">
        <v>2037.8</v>
      </c>
      <c r="C1856" s="199">
        <v>-40.78</v>
      </c>
      <c r="D1856" s="198">
        <v>1416</v>
      </c>
    </row>
    <row r="1857" spans="1:4">
      <c r="A1857" s="198">
        <v>37120</v>
      </c>
      <c r="B1857" s="199">
        <v>2038.23</v>
      </c>
      <c r="C1857" s="199">
        <v>-41.31</v>
      </c>
      <c r="D1857" s="198">
        <v>1417</v>
      </c>
    </row>
    <row r="1858" spans="1:4">
      <c r="A1858" s="198">
        <v>37140</v>
      </c>
      <c r="B1858" s="199">
        <v>2038.66</v>
      </c>
      <c r="C1858" s="199">
        <v>-40.04</v>
      </c>
      <c r="D1858" s="198">
        <v>1419</v>
      </c>
    </row>
    <row r="1859" spans="1:4">
      <c r="A1859" s="198">
        <v>37160</v>
      </c>
      <c r="B1859" s="199">
        <v>2039.16</v>
      </c>
      <c r="C1859" s="199">
        <v>-40.520000000000003</v>
      </c>
      <c r="D1859" s="198">
        <v>1419</v>
      </c>
    </row>
    <row r="1860" spans="1:4">
      <c r="A1860" s="198">
        <v>37180</v>
      </c>
      <c r="B1860" s="199">
        <v>2039.68</v>
      </c>
      <c r="C1860" s="199">
        <v>-40.26</v>
      </c>
      <c r="D1860" s="198">
        <v>1420</v>
      </c>
    </row>
    <row r="1861" spans="1:4">
      <c r="A1861" s="198">
        <v>37200</v>
      </c>
      <c r="B1861" s="199">
        <v>2040.22</v>
      </c>
      <c r="C1861" s="199">
        <v>-39.92</v>
      </c>
      <c r="D1861" s="198">
        <v>1420</v>
      </c>
    </row>
    <row r="1862" spans="1:4">
      <c r="A1862" s="198">
        <v>37220</v>
      </c>
      <c r="B1862" s="199">
        <v>2040.77</v>
      </c>
      <c r="C1862" s="199">
        <v>-39.47</v>
      </c>
      <c r="D1862" s="198">
        <v>1420</v>
      </c>
    </row>
    <row r="1863" spans="1:4">
      <c r="A1863" s="198">
        <v>37240</v>
      </c>
      <c r="B1863" s="199">
        <v>2041.31</v>
      </c>
      <c r="C1863" s="199">
        <v>-39.69</v>
      </c>
      <c r="D1863" s="198">
        <v>1420</v>
      </c>
    </row>
    <row r="1864" spans="1:4">
      <c r="A1864" s="198">
        <v>37260</v>
      </c>
      <c r="B1864" s="199">
        <v>2041.83</v>
      </c>
      <c r="C1864" s="199">
        <v>-39.35</v>
      </c>
      <c r="D1864" s="198">
        <v>1421</v>
      </c>
    </row>
    <row r="1865" spans="1:4">
      <c r="A1865" s="198">
        <v>37280</v>
      </c>
      <c r="B1865" s="199">
        <v>2042.36</v>
      </c>
      <c r="C1865" s="199">
        <v>-40.4</v>
      </c>
      <c r="D1865" s="198">
        <v>1421</v>
      </c>
    </row>
    <row r="1866" spans="1:4">
      <c r="A1866" s="198">
        <v>37300</v>
      </c>
      <c r="B1866" s="199">
        <v>2042.92</v>
      </c>
      <c r="C1866" s="199">
        <v>-39.950000000000003</v>
      </c>
      <c r="D1866" s="198">
        <v>1422</v>
      </c>
    </row>
    <row r="1867" spans="1:4">
      <c r="A1867" s="198">
        <v>37320</v>
      </c>
      <c r="B1867" s="199">
        <v>2043.46</v>
      </c>
      <c r="C1867" s="199">
        <v>-39.39</v>
      </c>
      <c r="D1867" s="198">
        <v>1423</v>
      </c>
    </row>
    <row r="1868" spans="1:4">
      <c r="A1868" s="198">
        <v>37340</v>
      </c>
      <c r="B1868" s="199">
        <v>2044.01</v>
      </c>
      <c r="C1868" s="199">
        <v>-38.89</v>
      </c>
      <c r="D1868" s="198">
        <v>1425</v>
      </c>
    </row>
    <row r="1869" spans="1:4">
      <c r="A1869" s="198">
        <v>37360</v>
      </c>
      <c r="B1869" s="199">
        <v>2044.54</v>
      </c>
      <c r="C1869" s="199">
        <v>-39.43</v>
      </c>
      <c r="D1869" s="198">
        <v>1425</v>
      </c>
    </row>
    <row r="1870" spans="1:4">
      <c r="A1870" s="198">
        <v>37380</v>
      </c>
      <c r="B1870" s="199">
        <v>2045.05</v>
      </c>
      <c r="C1870" s="199">
        <v>-40.840000000000003</v>
      </c>
      <c r="D1870" s="198">
        <v>1425</v>
      </c>
    </row>
    <row r="1871" spans="1:4">
      <c r="A1871" s="198">
        <v>37400</v>
      </c>
      <c r="B1871" s="199">
        <v>2045.54</v>
      </c>
      <c r="C1871" s="199">
        <v>-40.19</v>
      </c>
      <c r="D1871" s="198">
        <v>1426</v>
      </c>
    </row>
    <row r="1872" spans="1:4">
      <c r="A1872" s="198">
        <v>37420</v>
      </c>
      <c r="B1872" s="199">
        <v>2046.08</v>
      </c>
      <c r="C1872" s="199">
        <v>-40.76</v>
      </c>
      <c r="D1872" s="198">
        <v>1426</v>
      </c>
    </row>
    <row r="1873" spans="1:4">
      <c r="A1873" s="198">
        <v>37440</v>
      </c>
      <c r="B1873" s="199">
        <v>2046.67</v>
      </c>
      <c r="C1873" s="199">
        <v>-39.03</v>
      </c>
      <c r="D1873" s="198">
        <v>1426</v>
      </c>
    </row>
    <row r="1874" spans="1:4">
      <c r="A1874" s="198">
        <v>37460</v>
      </c>
      <c r="B1874" s="199">
        <v>2047.21</v>
      </c>
      <c r="C1874" s="199">
        <v>-39.159999999999997</v>
      </c>
      <c r="D1874" s="198">
        <v>1427</v>
      </c>
    </row>
    <row r="1875" spans="1:4">
      <c r="A1875" s="198">
        <v>37480</v>
      </c>
      <c r="B1875" s="199">
        <v>2047.79</v>
      </c>
      <c r="C1875" s="199">
        <v>-38.75</v>
      </c>
      <c r="D1875" s="198">
        <v>1427</v>
      </c>
    </row>
    <row r="1876" spans="1:4">
      <c r="A1876" s="198">
        <v>37500</v>
      </c>
      <c r="B1876" s="199">
        <v>2048.37</v>
      </c>
      <c r="C1876" s="199">
        <v>-38.549999999999997</v>
      </c>
      <c r="D1876" s="198">
        <v>1428</v>
      </c>
    </row>
    <row r="1877" spans="1:4">
      <c r="A1877" s="198">
        <v>37520</v>
      </c>
      <c r="B1877" s="199">
        <v>2048.9699999999998</v>
      </c>
      <c r="C1877" s="199">
        <v>-39.31</v>
      </c>
      <c r="D1877" s="198">
        <v>1428</v>
      </c>
    </row>
    <row r="1878" spans="1:4">
      <c r="A1878" s="198">
        <v>37540</v>
      </c>
      <c r="B1878" s="199">
        <v>2049.5300000000002</v>
      </c>
      <c r="C1878" s="199">
        <v>-39.96</v>
      </c>
      <c r="D1878" s="198">
        <v>1428</v>
      </c>
    </row>
    <row r="1879" spans="1:4">
      <c r="A1879" s="198">
        <v>37560</v>
      </c>
      <c r="B1879" s="199">
        <v>2050.11</v>
      </c>
      <c r="C1879" s="199">
        <v>-38.6</v>
      </c>
      <c r="D1879" s="198">
        <v>1428</v>
      </c>
    </row>
    <row r="1880" spans="1:4">
      <c r="A1880" s="198">
        <v>37580</v>
      </c>
      <c r="B1880" s="199">
        <v>2050.66</v>
      </c>
      <c r="C1880" s="199">
        <v>-38.630000000000003</v>
      </c>
      <c r="D1880" s="198">
        <v>1429</v>
      </c>
    </row>
    <row r="1881" spans="1:4">
      <c r="A1881" s="198">
        <v>37600</v>
      </c>
      <c r="B1881" s="199">
        <v>2051.29</v>
      </c>
      <c r="C1881" s="199">
        <v>-38.5</v>
      </c>
      <c r="D1881" s="198">
        <v>1429</v>
      </c>
    </row>
    <row r="1882" spans="1:4">
      <c r="A1882" s="198">
        <v>37620</v>
      </c>
      <c r="B1882" s="199">
        <v>2051.89</v>
      </c>
      <c r="C1882" s="199">
        <v>-39.6</v>
      </c>
      <c r="D1882" s="198">
        <v>1430</v>
      </c>
    </row>
    <row r="1883" spans="1:4">
      <c r="A1883" s="198">
        <v>37640</v>
      </c>
      <c r="B1883" s="199">
        <v>2052.44</v>
      </c>
      <c r="C1883" s="199">
        <v>-39.04</v>
      </c>
      <c r="D1883" s="198">
        <v>1430</v>
      </c>
    </row>
    <row r="1884" spans="1:4">
      <c r="A1884" s="198">
        <v>37660</v>
      </c>
      <c r="B1884" s="199">
        <v>2053.04</v>
      </c>
      <c r="C1884" s="199">
        <v>-38.700000000000003</v>
      </c>
      <c r="D1884" s="198">
        <v>1430</v>
      </c>
    </row>
    <row r="1885" spans="1:4">
      <c r="A1885" s="198">
        <v>37680</v>
      </c>
      <c r="B1885" s="199">
        <v>2053.65</v>
      </c>
      <c r="C1885" s="199">
        <v>-39.19</v>
      </c>
      <c r="D1885" s="198">
        <v>1431</v>
      </c>
    </row>
    <row r="1886" spans="1:4">
      <c r="A1886" s="198">
        <v>37700</v>
      </c>
      <c r="B1886" s="199">
        <v>2054.25</v>
      </c>
      <c r="C1886" s="199">
        <v>-38.56</v>
      </c>
      <c r="D1886" s="198">
        <v>1431</v>
      </c>
    </row>
    <row r="1887" spans="1:4">
      <c r="A1887" s="198">
        <v>37720</v>
      </c>
      <c r="B1887" s="199">
        <v>2054.86</v>
      </c>
      <c r="C1887" s="199">
        <v>-38.729999999999997</v>
      </c>
      <c r="D1887" s="198">
        <v>1432</v>
      </c>
    </row>
    <row r="1888" spans="1:4">
      <c r="A1888" s="198">
        <v>37740</v>
      </c>
      <c r="B1888" s="199">
        <v>2055.39</v>
      </c>
      <c r="C1888" s="199">
        <v>-39.29</v>
      </c>
      <c r="D1888" s="198">
        <v>1432</v>
      </c>
    </row>
    <row r="1889" spans="1:4">
      <c r="A1889" s="198">
        <v>37760</v>
      </c>
      <c r="B1889" s="199">
        <v>2055.9699999999998</v>
      </c>
      <c r="C1889" s="199">
        <v>-38.75</v>
      </c>
      <c r="D1889" s="198">
        <v>1432</v>
      </c>
    </row>
    <row r="1890" spans="1:4">
      <c r="A1890" s="198">
        <v>37780</v>
      </c>
      <c r="B1890" s="199">
        <v>2056.5300000000002</v>
      </c>
      <c r="C1890" s="199">
        <v>-39.11</v>
      </c>
      <c r="D1890" s="198">
        <v>1432</v>
      </c>
    </row>
    <row r="1891" spans="1:4">
      <c r="A1891" s="198">
        <v>37800</v>
      </c>
      <c r="B1891" s="199">
        <v>2057.08</v>
      </c>
      <c r="C1891" s="199">
        <v>-38.89</v>
      </c>
      <c r="D1891" s="198">
        <v>1433</v>
      </c>
    </row>
    <row r="1892" spans="1:4">
      <c r="A1892" s="198">
        <v>37820</v>
      </c>
      <c r="B1892" s="199">
        <v>2057.6999999999998</v>
      </c>
      <c r="C1892" s="199">
        <v>-39.04</v>
      </c>
      <c r="D1892" s="198">
        <v>1433</v>
      </c>
    </row>
    <row r="1893" spans="1:4">
      <c r="A1893" s="198">
        <v>37840</v>
      </c>
      <c r="B1893" s="199">
        <v>2058.2800000000002</v>
      </c>
      <c r="C1893" s="199">
        <v>-39.369999999999997</v>
      </c>
      <c r="D1893" s="198">
        <v>1434</v>
      </c>
    </row>
    <row r="1894" spans="1:4">
      <c r="A1894" s="198">
        <v>37860</v>
      </c>
      <c r="B1894" s="199">
        <v>2058.86</v>
      </c>
      <c r="C1894" s="199">
        <v>-38.75</v>
      </c>
      <c r="D1894" s="198">
        <v>1435</v>
      </c>
    </row>
    <row r="1895" spans="1:4">
      <c r="A1895" s="198">
        <v>37880</v>
      </c>
      <c r="B1895" s="199">
        <v>2059.44</v>
      </c>
      <c r="C1895" s="199">
        <v>-39.659999999999997</v>
      </c>
      <c r="D1895" s="198">
        <v>1436</v>
      </c>
    </row>
    <row r="1896" spans="1:4">
      <c r="A1896" s="198">
        <v>37900</v>
      </c>
      <c r="B1896" s="199">
        <v>2060.0500000000002</v>
      </c>
      <c r="C1896" s="199">
        <v>-39.17</v>
      </c>
      <c r="D1896" s="198">
        <v>1436</v>
      </c>
    </row>
    <row r="1897" spans="1:4">
      <c r="A1897" s="198">
        <v>37920</v>
      </c>
      <c r="B1897" s="199">
        <v>2060.71</v>
      </c>
      <c r="C1897" s="199">
        <v>-38.92</v>
      </c>
      <c r="D1897" s="198">
        <v>1437</v>
      </c>
    </row>
    <row r="1898" spans="1:4">
      <c r="A1898" s="198">
        <v>37940</v>
      </c>
      <c r="B1898" s="199">
        <v>2061.2600000000002</v>
      </c>
      <c r="C1898" s="199">
        <v>-39.18</v>
      </c>
      <c r="D1898" s="198">
        <v>1438</v>
      </c>
    </row>
    <row r="1899" spans="1:4">
      <c r="A1899" s="198">
        <v>37960</v>
      </c>
      <c r="B1899" s="199">
        <v>2061.84</v>
      </c>
      <c r="C1899" s="199">
        <v>-38.97</v>
      </c>
      <c r="D1899" s="198">
        <v>1438</v>
      </c>
    </row>
    <row r="1900" spans="1:4">
      <c r="A1900" s="198">
        <v>37980</v>
      </c>
      <c r="B1900" s="199">
        <v>2062.4899999999998</v>
      </c>
      <c r="C1900" s="199">
        <v>-38.130000000000003</v>
      </c>
      <c r="D1900" s="198">
        <v>1438</v>
      </c>
    </row>
    <row r="1901" spans="1:4">
      <c r="A1901" s="198">
        <v>38000</v>
      </c>
      <c r="B1901" s="199">
        <v>2063.13</v>
      </c>
      <c r="C1901" s="199">
        <v>-39.07</v>
      </c>
      <c r="D1901" s="198">
        <v>1438</v>
      </c>
    </row>
    <row r="1902" spans="1:4">
      <c r="A1902" s="198">
        <v>38020</v>
      </c>
      <c r="B1902" s="199">
        <v>2063.6799999999998</v>
      </c>
      <c r="C1902" s="199">
        <v>-38.880000000000003</v>
      </c>
      <c r="D1902" s="198">
        <v>1440</v>
      </c>
    </row>
    <row r="1903" spans="1:4">
      <c r="A1903" s="198">
        <v>38040</v>
      </c>
      <c r="B1903" s="199">
        <v>2064.33</v>
      </c>
      <c r="C1903" s="199">
        <v>-38.159999999999997</v>
      </c>
      <c r="D1903" s="198">
        <v>1441</v>
      </c>
    </row>
    <row r="1904" spans="1:4">
      <c r="A1904" s="198">
        <v>38060</v>
      </c>
      <c r="B1904" s="199">
        <v>2064.9899999999998</v>
      </c>
      <c r="C1904" s="199">
        <v>-38.75</v>
      </c>
      <c r="D1904" s="198">
        <v>1441</v>
      </c>
    </row>
    <row r="1905" spans="1:4">
      <c r="A1905" s="198">
        <v>38080</v>
      </c>
      <c r="B1905" s="199">
        <v>2065.63</v>
      </c>
      <c r="C1905" s="199">
        <v>-39.01</v>
      </c>
      <c r="D1905" s="198">
        <v>1441</v>
      </c>
    </row>
    <row r="1906" spans="1:4">
      <c r="A1906" s="198">
        <v>38100</v>
      </c>
      <c r="B1906" s="199">
        <v>2066.2199999999998</v>
      </c>
      <c r="C1906" s="199">
        <v>-38.67</v>
      </c>
      <c r="D1906" s="198">
        <v>1444</v>
      </c>
    </row>
    <row r="1907" spans="1:4">
      <c r="A1907" s="198">
        <v>38120</v>
      </c>
      <c r="B1907" s="199">
        <v>2066.9</v>
      </c>
      <c r="C1907" s="199">
        <v>-38.21</v>
      </c>
      <c r="D1907" s="198">
        <v>1445</v>
      </c>
    </row>
    <row r="1908" spans="1:4">
      <c r="A1908" s="198">
        <v>38140</v>
      </c>
      <c r="B1908" s="199">
        <v>2067.6</v>
      </c>
      <c r="C1908" s="199">
        <v>-37.869999999999997</v>
      </c>
      <c r="D1908" s="198">
        <v>1446</v>
      </c>
    </row>
    <row r="1909" spans="1:4">
      <c r="A1909" s="198">
        <v>38160</v>
      </c>
      <c r="B1909" s="199">
        <v>2068.25</v>
      </c>
      <c r="C1909" s="199">
        <v>-38.22</v>
      </c>
      <c r="D1909" s="198">
        <v>1446</v>
      </c>
    </row>
    <row r="1910" spans="1:4">
      <c r="A1910" s="198">
        <v>38180</v>
      </c>
      <c r="B1910" s="199">
        <v>2068.9</v>
      </c>
      <c r="C1910" s="199">
        <v>-38.53</v>
      </c>
      <c r="D1910" s="198">
        <v>1447</v>
      </c>
    </row>
    <row r="1911" spans="1:4">
      <c r="A1911" s="198">
        <v>38200</v>
      </c>
      <c r="B1911" s="199">
        <v>2069.5</v>
      </c>
      <c r="C1911" s="199">
        <v>-37.58</v>
      </c>
      <c r="D1911" s="198">
        <v>1448</v>
      </c>
    </row>
    <row r="1912" spans="1:4">
      <c r="A1912" s="198">
        <v>38220</v>
      </c>
      <c r="B1912" s="199">
        <v>2070.02</v>
      </c>
      <c r="C1912" s="199">
        <v>-39.549999999999997</v>
      </c>
      <c r="D1912" s="198">
        <v>1449</v>
      </c>
    </row>
    <row r="1913" spans="1:4">
      <c r="A1913" s="198">
        <v>38240</v>
      </c>
      <c r="B1913" s="199">
        <v>2070.4</v>
      </c>
      <c r="C1913" s="199">
        <v>-42.16</v>
      </c>
      <c r="D1913" s="198">
        <v>1450</v>
      </c>
    </row>
    <row r="1914" spans="1:4">
      <c r="A1914" s="198">
        <v>38260</v>
      </c>
      <c r="B1914" s="199">
        <v>2070.71</v>
      </c>
      <c r="C1914" s="199">
        <v>-41.77</v>
      </c>
      <c r="D1914" s="198">
        <v>1451</v>
      </c>
    </row>
    <row r="1915" spans="1:4">
      <c r="A1915" s="198">
        <v>38280</v>
      </c>
      <c r="B1915" s="199">
        <v>2071.02</v>
      </c>
      <c r="C1915" s="199">
        <v>-42.12</v>
      </c>
      <c r="D1915" s="198">
        <v>1451</v>
      </c>
    </row>
    <row r="1916" spans="1:4">
      <c r="A1916" s="198">
        <v>38300</v>
      </c>
      <c r="B1916" s="199">
        <v>2071.33</v>
      </c>
      <c r="C1916" s="199">
        <v>-42.1</v>
      </c>
      <c r="D1916" s="198">
        <v>1452</v>
      </c>
    </row>
    <row r="1917" spans="1:4">
      <c r="A1917" s="198">
        <v>38320</v>
      </c>
      <c r="B1917" s="199">
        <v>2071.6999999999998</v>
      </c>
      <c r="C1917" s="199">
        <v>-42.05</v>
      </c>
      <c r="D1917" s="198">
        <v>1453</v>
      </c>
    </row>
    <row r="1918" spans="1:4">
      <c r="A1918" s="198">
        <v>38340</v>
      </c>
      <c r="B1918" s="199">
        <v>2072.04</v>
      </c>
      <c r="C1918" s="199">
        <v>-42.62</v>
      </c>
      <c r="D1918" s="198">
        <v>1454</v>
      </c>
    </row>
    <row r="1919" spans="1:4">
      <c r="A1919" s="198">
        <v>38360</v>
      </c>
      <c r="B1919" s="199">
        <v>2072.39</v>
      </c>
      <c r="C1919" s="199">
        <v>-43.3</v>
      </c>
      <c r="D1919" s="198">
        <v>1455</v>
      </c>
    </row>
    <row r="1920" spans="1:4">
      <c r="A1920" s="198">
        <v>38380</v>
      </c>
      <c r="B1920" s="199">
        <v>2072.6999999999998</v>
      </c>
      <c r="C1920" s="199">
        <v>-43.48</v>
      </c>
      <c r="D1920" s="198">
        <v>1457</v>
      </c>
    </row>
    <row r="1921" spans="1:4">
      <c r="A1921" s="198">
        <v>38400</v>
      </c>
      <c r="B1921" s="199">
        <v>2072.9899999999998</v>
      </c>
      <c r="C1921" s="199">
        <v>-41.51</v>
      </c>
      <c r="D1921" s="198">
        <v>1460</v>
      </c>
    </row>
    <row r="1922" spans="1:4">
      <c r="A1922" s="198">
        <v>38420</v>
      </c>
      <c r="B1922" s="199">
        <v>2073.2800000000002</v>
      </c>
      <c r="C1922" s="199">
        <v>-43.54</v>
      </c>
      <c r="D1922" s="198">
        <v>1461</v>
      </c>
    </row>
    <row r="1923" spans="1:4">
      <c r="A1923" s="198">
        <v>38440</v>
      </c>
      <c r="B1923" s="199">
        <v>2073.59</v>
      </c>
      <c r="C1923" s="199">
        <v>-39.9</v>
      </c>
      <c r="D1923" s="198">
        <v>1462</v>
      </c>
    </row>
    <row r="1924" spans="1:4">
      <c r="A1924" s="198">
        <v>38460</v>
      </c>
      <c r="B1924" s="199">
        <v>2073.92</v>
      </c>
      <c r="C1924" s="199">
        <v>-41.88</v>
      </c>
      <c r="D1924" s="198">
        <v>1463</v>
      </c>
    </row>
    <row r="1925" spans="1:4">
      <c r="A1925" s="198">
        <v>38480</v>
      </c>
      <c r="B1925" s="199">
        <v>2074.17</v>
      </c>
      <c r="C1925" s="199">
        <v>-43.58</v>
      </c>
      <c r="D1925" s="198">
        <v>1465</v>
      </c>
    </row>
    <row r="1926" spans="1:4">
      <c r="A1926" s="198">
        <v>38500</v>
      </c>
      <c r="B1926" s="199">
        <v>2074.52</v>
      </c>
      <c r="C1926" s="199">
        <v>-41.92</v>
      </c>
      <c r="D1926" s="198">
        <v>1465</v>
      </c>
    </row>
    <row r="1927" spans="1:4">
      <c r="A1927" s="198">
        <v>38520</v>
      </c>
      <c r="B1927" s="199">
        <v>2074.8200000000002</v>
      </c>
      <c r="C1927" s="199">
        <v>-41.41</v>
      </c>
      <c r="D1927" s="198">
        <v>1467</v>
      </c>
    </row>
    <row r="1928" spans="1:4">
      <c r="A1928" s="198">
        <v>38540</v>
      </c>
      <c r="B1928" s="199">
        <v>2075.11</v>
      </c>
      <c r="C1928" s="199">
        <v>-44.24</v>
      </c>
      <c r="D1928" s="198">
        <v>1468</v>
      </c>
    </row>
    <row r="1929" spans="1:4">
      <c r="A1929" s="198">
        <v>38560</v>
      </c>
      <c r="B1929" s="199">
        <v>2075.39</v>
      </c>
      <c r="C1929" s="199">
        <v>-43</v>
      </c>
      <c r="D1929" s="198">
        <v>1469</v>
      </c>
    </row>
    <row r="1930" spans="1:4">
      <c r="A1930" s="198">
        <v>38580</v>
      </c>
      <c r="B1930" s="199">
        <v>2075.73</v>
      </c>
      <c r="C1930" s="199">
        <v>-43.1</v>
      </c>
      <c r="D1930" s="198">
        <v>1470</v>
      </c>
    </row>
    <row r="1931" spans="1:4">
      <c r="A1931" s="198">
        <v>38600</v>
      </c>
      <c r="B1931" s="199">
        <v>2076.04</v>
      </c>
      <c r="C1931" s="199">
        <v>-41.8</v>
      </c>
      <c r="D1931" s="198">
        <v>1470</v>
      </c>
    </row>
    <row r="1932" spans="1:4">
      <c r="A1932" s="198">
        <v>38620</v>
      </c>
      <c r="B1932" s="199">
        <v>2076.3000000000002</v>
      </c>
      <c r="C1932" s="199">
        <v>-44.31</v>
      </c>
      <c r="D1932" s="198">
        <v>1471</v>
      </c>
    </row>
    <row r="1933" spans="1:4">
      <c r="A1933" s="198">
        <v>38640</v>
      </c>
      <c r="B1933" s="199">
        <v>2076.59</v>
      </c>
      <c r="C1933" s="199">
        <v>-42.12</v>
      </c>
      <c r="D1933" s="198">
        <v>1471</v>
      </c>
    </row>
    <row r="1934" spans="1:4">
      <c r="A1934" s="198">
        <v>38660</v>
      </c>
      <c r="B1934" s="199">
        <v>2076.91</v>
      </c>
      <c r="C1934" s="199">
        <v>-42.77</v>
      </c>
      <c r="D1934" s="198">
        <v>1472</v>
      </c>
    </row>
    <row r="1935" spans="1:4">
      <c r="A1935" s="198">
        <v>38680</v>
      </c>
      <c r="B1935" s="199">
        <v>2077.1999999999998</v>
      </c>
      <c r="C1935" s="199">
        <v>-42.74</v>
      </c>
      <c r="D1935" s="198">
        <v>1473</v>
      </c>
    </row>
    <row r="1936" spans="1:4">
      <c r="A1936" s="198">
        <v>38700</v>
      </c>
      <c r="B1936" s="199">
        <v>2077.4899999999998</v>
      </c>
      <c r="C1936" s="199">
        <v>-43.76</v>
      </c>
      <c r="D1936" s="198">
        <v>1475</v>
      </c>
    </row>
    <row r="1937" spans="1:4">
      <c r="A1937" s="198">
        <v>38720</v>
      </c>
      <c r="B1937" s="199">
        <v>2077.77</v>
      </c>
      <c r="C1937" s="199">
        <v>-44.41</v>
      </c>
      <c r="D1937" s="198">
        <v>1476</v>
      </c>
    </row>
    <row r="1938" spans="1:4">
      <c r="A1938" s="198">
        <v>38740</v>
      </c>
      <c r="B1938" s="199">
        <v>2078.08</v>
      </c>
      <c r="C1938" s="199">
        <v>-42.34</v>
      </c>
      <c r="D1938" s="198">
        <v>1476</v>
      </c>
    </row>
    <row r="1939" spans="1:4">
      <c r="A1939" s="198">
        <v>38760</v>
      </c>
      <c r="B1939" s="199">
        <v>2078.39</v>
      </c>
      <c r="C1939" s="199">
        <v>-43.42</v>
      </c>
      <c r="D1939" s="198">
        <v>1478</v>
      </c>
    </row>
    <row r="1940" spans="1:4">
      <c r="A1940" s="198">
        <v>38780</v>
      </c>
      <c r="B1940" s="199">
        <v>2078.6999999999998</v>
      </c>
      <c r="C1940" s="199">
        <v>-42.78</v>
      </c>
      <c r="D1940" s="198">
        <v>1478</v>
      </c>
    </row>
    <row r="1941" spans="1:4">
      <c r="A1941" s="198">
        <v>38800</v>
      </c>
      <c r="B1941" s="199">
        <v>2079.0300000000002</v>
      </c>
      <c r="C1941" s="199">
        <v>-44.18</v>
      </c>
      <c r="D1941" s="198">
        <v>1479</v>
      </c>
    </row>
    <row r="1942" spans="1:4">
      <c r="A1942" s="198">
        <v>38820</v>
      </c>
      <c r="B1942" s="199">
        <v>2079.3000000000002</v>
      </c>
      <c r="C1942" s="199">
        <v>-43.23</v>
      </c>
      <c r="D1942" s="198">
        <v>1479</v>
      </c>
    </row>
    <row r="1943" spans="1:4">
      <c r="A1943" s="198">
        <v>38840</v>
      </c>
      <c r="B1943" s="199">
        <v>2079.64</v>
      </c>
      <c r="C1943" s="199">
        <v>-43.39</v>
      </c>
      <c r="D1943" s="198">
        <v>1480</v>
      </c>
    </row>
    <row r="1944" spans="1:4">
      <c r="A1944" s="198">
        <v>38860</v>
      </c>
      <c r="B1944" s="199">
        <v>2079.88</v>
      </c>
      <c r="C1944" s="199">
        <v>-43.54</v>
      </c>
      <c r="D1944" s="198">
        <v>1481</v>
      </c>
    </row>
    <row r="1945" spans="1:4">
      <c r="A1945" s="198">
        <v>38880</v>
      </c>
      <c r="B1945" s="199">
        <v>2080.19</v>
      </c>
      <c r="C1945" s="199">
        <v>-42.41</v>
      </c>
      <c r="D1945" s="198">
        <v>1481</v>
      </c>
    </row>
    <row r="1946" spans="1:4">
      <c r="A1946" s="198">
        <v>38900</v>
      </c>
      <c r="B1946" s="199">
        <v>2080.4699999999998</v>
      </c>
      <c r="C1946" s="199">
        <v>-41.67</v>
      </c>
      <c r="D1946" s="198">
        <v>1482</v>
      </c>
    </row>
    <row r="1947" spans="1:4">
      <c r="A1947" s="198">
        <v>38920</v>
      </c>
      <c r="B1947" s="199">
        <v>2080.75</v>
      </c>
      <c r="C1947" s="199">
        <v>-42.86</v>
      </c>
      <c r="D1947" s="198">
        <v>1484</v>
      </c>
    </row>
    <row r="1948" spans="1:4">
      <c r="A1948" s="198">
        <v>38940</v>
      </c>
      <c r="B1948" s="199">
        <v>2081.0700000000002</v>
      </c>
      <c r="C1948" s="199">
        <v>-43.23</v>
      </c>
      <c r="D1948" s="198">
        <v>1485</v>
      </c>
    </row>
    <row r="1949" spans="1:4">
      <c r="A1949" s="198">
        <v>38960</v>
      </c>
      <c r="B1949" s="199">
        <v>2081.42</v>
      </c>
      <c r="C1949" s="199">
        <v>-41.34</v>
      </c>
      <c r="D1949" s="198">
        <v>1488</v>
      </c>
    </row>
    <row r="1950" spans="1:4">
      <c r="A1950" s="198">
        <v>38980</v>
      </c>
      <c r="B1950" s="199">
        <v>2081.7600000000002</v>
      </c>
      <c r="C1950" s="199">
        <v>-42.51</v>
      </c>
      <c r="D1950" s="198">
        <v>1490</v>
      </c>
    </row>
    <row r="1951" spans="1:4">
      <c r="A1951" s="198">
        <v>39000</v>
      </c>
      <c r="B1951" s="199">
        <v>2082.0500000000002</v>
      </c>
      <c r="C1951" s="199">
        <v>-41.68</v>
      </c>
      <c r="D1951" s="198">
        <v>1491</v>
      </c>
    </row>
    <row r="1952" spans="1:4">
      <c r="A1952" s="198">
        <v>39020</v>
      </c>
      <c r="B1952" s="199">
        <v>2082.36</v>
      </c>
      <c r="C1952" s="199">
        <v>-43.85</v>
      </c>
      <c r="D1952" s="198">
        <v>1492</v>
      </c>
    </row>
    <row r="1953" spans="1:4">
      <c r="A1953" s="198">
        <v>39040</v>
      </c>
      <c r="B1953" s="199">
        <v>2082.69</v>
      </c>
      <c r="C1953" s="199">
        <v>-44.43</v>
      </c>
      <c r="D1953" s="198">
        <v>1495</v>
      </c>
    </row>
    <row r="1954" spans="1:4">
      <c r="A1954" s="198">
        <v>39060</v>
      </c>
      <c r="B1954" s="199">
        <v>2082.9699999999998</v>
      </c>
      <c r="C1954" s="199">
        <v>-45.16</v>
      </c>
      <c r="D1954" s="198">
        <v>1497</v>
      </c>
    </row>
    <row r="1955" spans="1:4">
      <c r="A1955" s="198">
        <v>39080</v>
      </c>
      <c r="B1955" s="199">
        <v>2083.2399999999998</v>
      </c>
      <c r="C1955" s="199">
        <v>-42.13</v>
      </c>
      <c r="D1955" s="198">
        <v>1497</v>
      </c>
    </row>
    <row r="1956" spans="1:4">
      <c r="A1956" s="198">
        <v>39100</v>
      </c>
      <c r="B1956" s="199">
        <v>2083.5100000000002</v>
      </c>
      <c r="C1956" s="199">
        <v>-43.08</v>
      </c>
      <c r="D1956" s="198">
        <v>1498</v>
      </c>
    </row>
    <row r="1957" spans="1:4">
      <c r="A1957" s="198">
        <v>39120</v>
      </c>
      <c r="B1957" s="199">
        <v>2083.8000000000002</v>
      </c>
      <c r="C1957" s="199">
        <v>-44.58</v>
      </c>
      <c r="D1957" s="198">
        <v>1499</v>
      </c>
    </row>
    <row r="1958" spans="1:4">
      <c r="A1958" s="198">
        <v>39140</v>
      </c>
      <c r="B1958" s="199">
        <v>2084.0500000000002</v>
      </c>
      <c r="C1958" s="199">
        <v>-43.24</v>
      </c>
      <c r="D1958" s="198">
        <v>1500</v>
      </c>
    </row>
    <row r="1959" spans="1:4">
      <c r="A1959" s="198">
        <v>39160</v>
      </c>
      <c r="B1959" s="199">
        <v>2084.36</v>
      </c>
      <c r="C1959" s="199">
        <v>-43.68</v>
      </c>
      <c r="D1959" s="198">
        <v>1503</v>
      </c>
    </row>
    <row r="1960" spans="1:4">
      <c r="A1960" s="198">
        <v>39180</v>
      </c>
      <c r="B1960" s="199">
        <v>2084.66</v>
      </c>
      <c r="C1960" s="199">
        <v>-43.45</v>
      </c>
      <c r="D1960" s="198">
        <v>1504</v>
      </c>
    </row>
    <row r="1961" spans="1:4">
      <c r="A1961" s="198">
        <v>39200</v>
      </c>
      <c r="B1961" s="199">
        <v>2084.96</v>
      </c>
      <c r="C1961" s="199">
        <v>-42.28</v>
      </c>
      <c r="D1961" s="198">
        <v>1504</v>
      </c>
    </row>
    <row r="1962" spans="1:4">
      <c r="A1962" s="198">
        <v>39220</v>
      </c>
      <c r="B1962" s="199">
        <v>2085.23</v>
      </c>
      <c r="C1962" s="199">
        <v>-43</v>
      </c>
      <c r="D1962" s="198">
        <v>1506</v>
      </c>
    </row>
    <row r="1963" spans="1:4">
      <c r="A1963" s="198">
        <v>39240</v>
      </c>
      <c r="B1963" s="199">
        <v>2085.52</v>
      </c>
      <c r="C1963" s="199">
        <v>-44.15</v>
      </c>
      <c r="D1963" s="198">
        <v>1508</v>
      </c>
    </row>
    <row r="1964" spans="1:4">
      <c r="A1964" s="198">
        <v>39260</v>
      </c>
      <c r="B1964" s="199">
        <v>2085.83</v>
      </c>
      <c r="C1964" s="199">
        <v>-43.43</v>
      </c>
      <c r="D1964" s="198">
        <v>1510</v>
      </c>
    </row>
    <row r="1965" spans="1:4">
      <c r="A1965" s="198">
        <v>39280</v>
      </c>
      <c r="B1965" s="199">
        <v>2086.09</v>
      </c>
      <c r="C1965" s="199">
        <v>-44.21</v>
      </c>
      <c r="D1965" s="198">
        <v>1512</v>
      </c>
    </row>
    <row r="1966" spans="1:4">
      <c r="A1966" s="198">
        <v>39300</v>
      </c>
      <c r="B1966" s="199">
        <v>2086.37</v>
      </c>
      <c r="C1966" s="199">
        <v>-43.4</v>
      </c>
      <c r="D1966" s="198">
        <v>1513</v>
      </c>
    </row>
    <row r="1967" spans="1:4">
      <c r="A1967" s="198">
        <v>39320</v>
      </c>
      <c r="B1967" s="199">
        <v>2086.65</v>
      </c>
      <c r="C1967" s="199">
        <v>-42.61</v>
      </c>
      <c r="D1967" s="198">
        <v>1515</v>
      </c>
    </row>
    <row r="1968" spans="1:4">
      <c r="A1968" s="198">
        <v>39340</v>
      </c>
      <c r="B1968" s="199">
        <v>2086.9299999999998</v>
      </c>
      <c r="C1968" s="199">
        <v>-44.15</v>
      </c>
      <c r="D1968" s="198">
        <v>1517</v>
      </c>
    </row>
    <row r="1969" spans="1:4">
      <c r="A1969" s="198">
        <v>39360</v>
      </c>
      <c r="B1969" s="199">
        <v>2087.19</v>
      </c>
      <c r="C1969" s="199">
        <v>-42.37</v>
      </c>
      <c r="D1969" s="198">
        <v>1519</v>
      </c>
    </row>
    <row r="1970" spans="1:4">
      <c r="A1970" s="198">
        <v>39380</v>
      </c>
      <c r="B1970" s="199">
        <v>2087.5</v>
      </c>
      <c r="C1970" s="199">
        <v>-43.58</v>
      </c>
      <c r="D1970" s="198">
        <v>1521</v>
      </c>
    </row>
    <row r="1971" spans="1:4">
      <c r="A1971" s="198">
        <v>39400</v>
      </c>
      <c r="B1971" s="199">
        <v>2087.84</v>
      </c>
      <c r="C1971" s="199">
        <v>-43.74</v>
      </c>
      <c r="D1971" s="198">
        <v>1522</v>
      </c>
    </row>
    <row r="1972" spans="1:4">
      <c r="A1972" s="198">
        <v>39420</v>
      </c>
      <c r="B1972" s="199">
        <v>2088.1</v>
      </c>
      <c r="C1972" s="199">
        <v>-43.61</v>
      </c>
      <c r="D1972" s="198">
        <v>1524</v>
      </c>
    </row>
    <row r="1973" spans="1:4">
      <c r="A1973" s="198">
        <v>39440</v>
      </c>
      <c r="B1973" s="199">
        <v>2088.42</v>
      </c>
      <c r="C1973" s="199">
        <v>-41.92</v>
      </c>
      <c r="D1973" s="198">
        <v>1526</v>
      </c>
    </row>
    <row r="1974" spans="1:4">
      <c r="A1974" s="198">
        <v>39460</v>
      </c>
      <c r="B1974" s="199">
        <v>2088.6999999999998</v>
      </c>
      <c r="C1974" s="199">
        <v>-41.65</v>
      </c>
      <c r="D1974" s="198">
        <v>1528</v>
      </c>
    </row>
    <row r="1975" spans="1:4">
      <c r="A1975" s="198">
        <v>39480</v>
      </c>
      <c r="B1975" s="199">
        <v>2088.9499999999998</v>
      </c>
      <c r="C1975" s="199">
        <v>-44.66</v>
      </c>
      <c r="D1975" s="198">
        <v>1530</v>
      </c>
    </row>
    <row r="1976" spans="1:4">
      <c r="A1976" s="198">
        <v>39500</v>
      </c>
      <c r="B1976" s="199">
        <v>2089.21</v>
      </c>
      <c r="C1976" s="199">
        <v>-44.17</v>
      </c>
      <c r="D1976" s="198">
        <v>1531</v>
      </c>
    </row>
    <row r="1977" spans="1:4">
      <c r="A1977" s="198">
        <v>39520</v>
      </c>
      <c r="B1977" s="199">
        <v>2089.4699999999998</v>
      </c>
      <c r="C1977" s="199">
        <v>-44.32</v>
      </c>
      <c r="D1977" s="198">
        <v>1532</v>
      </c>
    </row>
    <row r="1978" spans="1:4">
      <c r="A1978" s="198">
        <v>39540</v>
      </c>
      <c r="B1978" s="199">
        <v>2089.75</v>
      </c>
      <c r="C1978" s="199">
        <v>-43.43</v>
      </c>
      <c r="D1978" s="198">
        <v>1534</v>
      </c>
    </row>
    <row r="1979" spans="1:4">
      <c r="A1979" s="198">
        <v>39560</v>
      </c>
      <c r="B1979" s="199">
        <v>2090.04</v>
      </c>
      <c r="C1979" s="199">
        <v>-42.24</v>
      </c>
      <c r="D1979" s="198">
        <v>1535</v>
      </c>
    </row>
    <row r="1980" spans="1:4">
      <c r="A1980" s="198">
        <v>39580</v>
      </c>
      <c r="B1980" s="199">
        <v>2090.3000000000002</v>
      </c>
      <c r="C1980" s="199">
        <v>-42.56</v>
      </c>
      <c r="D1980" s="198">
        <v>1537</v>
      </c>
    </row>
    <row r="1981" spans="1:4">
      <c r="A1981" s="198">
        <v>39600</v>
      </c>
      <c r="B1981" s="199">
        <v>2090.59</v>
      </c>
      <c r="C1981" s="199">
        <v>-41.71</v>
      </c>
      <c r="D1981" s="198">
        <v>1541</v>
      </c>
    </row>
    <row r="1982" spans="1:4">
      <c r="A1982" s="198">
        <v>39620</v>
      </c>
      <c r="B1982" s="199">
        <v>2090.85</v>
      </c>
      <c r="C1982" s="199">
        <v>-44.69</v>
      </c>
      <c r="D1982" s="198">
        <v>1542</v>
      </c>
    </row>
    <row r="1983" spans="1:4">
      <c r="A1983" s="198">
        <v>39640</v>
      </c>
      <c r="B1983" s="199">
        <v>2091.15</v>
      </c>
      <c r="C1983" s="199">
        <v>-43.47</v>
      </c>
      <c r="D1983" s="198">
        <v>1544</v>
      </c>
    </row>
    <row r="1984" spans="1:4">
      <c r="A1984" s="198">
        <v>39660</v>
      </c>
      <c r="B1984" s="199">
        <v>2091.39</v>
      </c>
      <c r="C1984" s="199">
        <v>-43.03</v>
      </c>
      <c r="D1984" s="198">
        <v>1546</v>
      </c>
    </row>
    <row r="1985" spans="1:4">
      <c r="A1985" s="198">
        <v>39680</v>
      </c>
      <c r="B1985" s="199">
        <v>2091.65</v>
      </c>
      <c r="C1985" s="199">
        <v>-42.35</v>
      </c>
      <c r="D1985" s="198">
        <v>1547</v>
      </c>
    </row>
    <row r="1986" spans="1:4">
      <c r="A1986" s="198">
        <v>39700</v>
      </c>
      <c r="B1986" s="199">
        <v>2091.94</v>
      </c>
      <c r="C1986" s="199">
        <v>-42.48</v>
      </c>
      <c r="D1986" s="198">
        <v>1548</v>
      </c>
    </row>
    <row r="1987" spans="1:4">
      <c r="A1987" s="198">
        <v>39720</v>
      </c>
      <c r="B1987" s="199">
        <v>2092.1799999999998</v>
      </c>
      <c r="C1987" s="199">
        <v>-43.06</v>
      </c>
      <c r="D1987" s="198">
        <v>1551</v>
      </c>
    </row>
    <row r="1988" spans="1:4">
      <c r="A1988" s="198">
        <v>39740</v>
      </c>
      <c r="B1988" s="199">
        <v>2092.46</v>
      </c>
      <c r="C1988" s="199">
        <v>-44.26</v>
      </c>
      <c r="D1988" s="198">
        <v>1553</v>
      </c>
    </row>
    <row r="1989" spans="1:4">
      <c r="A1989" s="198">
        <v>39760</v>
      </c>
      <c r="B1989" s="199">
        <v>2092.7199999999998</v>
      </c>
      <c r="C1989" s="199">
        <v>-42.15</v>
      </c>
      <c r="D1989" s="198">
        <v>1556</v>
      </c>
    </row>
    <row r="1990" spans="1:4">
      <c r="A1990" s="198">
        <v>39780</v>
      </c>
      <c r="B1990" s="199">
        <v>2092.9699999999998</v>
      </c>
      <c r="C1990" s="199">
        <v>-43.67</v>
      </c>
      <c r="D1990" s="198">
        <v>1557</v>
      </c>
    </row>
    <row r="1991" spans="1:4">
      <c r="A1991" s="198">
        <v>39800</v>
      </c>
      <c r="B1991" s="199">
        <v>2093.23</v>
      </c>
      <c r="C1991" s="199">
        <v>-42.32</v>
      </c>
      <c r="D1991" s="198">
        <v>1559</v>
      </c>
    </row>
    <row r="1992" spans="1:4">
      <c r="A1992" s="198">
        <v>39820</v>
      </c>
      <c r="B1992" s="199">
        <v>2093.4899999999998</v>
      </c>
      <c r="C1992" s="199">
        <v>-42.84</v>
      </c>
      <c r="D1992" s="198">
        <v>1561</v>
      </c>
    </row>
    <row r="1993" spans="1:4">
      <c r="A1993" s="198">
        <v>39840</v>
      </c>
      <c r="B1993" s="199">
        <v>2093.7399999999998</v>
      </c>
      <c r="C1993" s="199">
        <v>-44.11</v>
      </c>
      <c r="D1993" s="198">
        <v>1564</v>
      </c>
    </row>
    <row r="1994" spans="1:4">
      <c r="A1994" s="198">
        <v>39860</v>
      </c>
      <c r="B1994" s="199">
        <v>2094</v>
      </c>
      <c r="C1994" s="199">
        <v>-43.49</v>
      </c>
      <c r="D1994" s="198">
        <v>1566</v>
      </c>
    </row>
    <row r="1995" spans="1:4">
      <c r="A1995" s="198">
        <v>39880</v>
      </c>
      <c r="B1995" s="199">
        <v>2094.31</v>
      </c>
      <c r="C1995" s="199">
        <v>-43.54</v>
      </c>
      <c r="D1995" s="198">
        <v>1569</v>
      </c>
    </row>
    <row r="1996" spans="1:4">
      <c r="A1996" s="198">
        <v>39900</v>
      </c>
      <c r="B1996" s="199">
        <v>2094.64</v>
      </c>
      <c r="C1996" s="199">
        <v>-42.61</v>
      </c>
      <c r="D1996" s="198">
        <v>1569</v>
      </c>
    </row>
    <row r="1997" spans="1:4">
      <c r="A1997" s="198">
        <v>39920</v>
      </c>
      <c r="B1997" s="199">
        <v>2094.9699999999998</v>
      </c>
      <c r="C1997" s="199">
        <v>-42.21</v>
      </c>
      <c r="D1997" s="198">
        <v>1570</v>
      </c>
    </row>
    <row r="1998" spans="1:4">
      <c r="A1998" s="198">
        <v>39940</v>
      </c>
      <c r="B1998" s="199">
        <v>2095.27</v>
      </c>
      <c r="C1998" s="199">
        <v>-42.19</v>
      </c>
      <c r="D1998" s="198">
        <v>1570</v>
      </c>
    </row>
    <row r="1999" spans="1:4">
      <c r="A1999" s="198">
        <v>39960</v>
      </c>
      <c r="B1999" s="199">
        <v>2095.58</v>
      </c>
      <c r="C1999" s="199">
        <v>-42.19</v>
      </c>
      <c r="D1999" s="198">
        <v>1572</v>
      </c>
    </row>
    <row r="2000" spans="1:4">
      <c r="A2000" s="198">
        <v>39980</v>
      </c>
      <c r="B2000" s="199">
        <v>2095.92</v>
      </c>
      <c r="C2000" s="199">
        <v>-41.6</v>
      </c>
      <c r="D2000" s="198">
        <v>1573</v>
      </c>
    </row>
    <row r="2001" spans="1:4">
      <c r="A2001" s="198">
        <v>40000</v>
      </c>
      <c r="B2001" s="199">
        <v>2096.31</v>
      </c>
      <c r="C2001" s="199">
        <v>-40.85</v>
      </c>
      <c r="D2001" s="198">
        <v>1574</v>
      </c>
    </row>
    <row r="2002" spans="1:4">
      <c r="A2002" s="198">
        <v>40020</v>
      </c>
      <c r="B2002" s="199">
        <v>2096.73</v>
      </c>
      <c r="C2002" s="199">
        <v>-40.35</v>
      </c>
      <c r="D2002" s="198">
        <v>1574</v>
      </c>
    </row>
    <row r="2003" spans="1:4">
      <c r="A2003" s="198">
        <v>40040</v>
      </c>
      <c r="B2003" s="199">
        <v>2097.14</v>
      </c>
      <c r="C2003" s="199">
        <v>-40.83</v>
      </c>
      <c r="D2003" s="198">
        <v>1574</v>
      </c>
    </row>
    <row r="2004" spans="1:4">
      <c r="A2004" s="198">
        <v>40060</v>
      </c>
      <c r="B2004" s="199">
        <v>2097.56</v>
      </c>
      <c r="C2004" s="199">
        <v>-40.71</v>
      </c>
      <c r="D2004" s="198">
        <v>1576</v>
      </c>
    </row>
    <row r="2005" spans="1:4">
      <c r="A2005" s="198">
        <v>40080</v>
      </c>
      <c r="B2005" s="199">
        <v>2097.98</v>
      </c>
      <c r="C2005" s="199">
        <v>-40.5</v>
      </c>
      <c r="D2005" s="198">
        <v>1576</v>
      </c>
    </row>
    <row r="2006" spans="1:4">
      <c r="A2006" s="198">
        <v>40100</v>
      </c>
      <c r="B2006" s="199">
        <v>2098.4</v>
      </c>
      <c r="C2006" s="199">
        <v>-39.67</v>
      </c>
      <c r="D2006" s="198">
        <v>1577</v>
      </c>
    </row>
    <row r="2007" spans="1:4">
      <c r="A2007" s="198">
        <v>40120</v>
      </c>
      <c r="B2007" s="199">
        <v>2098.85</v>
      </c>
      <c r="C2007" s="199">
        <v>-40.590000000000003</v>
      </c>
      <c r="D2007" s="198">
        <v>1578</v>
      </c>
    </row>
    <row r="2008" spans="1:4">
      <c r="A2008" s="198">
        <v>40140</v>
      </c>
      <c r="B2008" s="199">
        <v>2099.25</v>
      </c>
      <c r="C2008" s="199">
        <v>-39.450000000000003</v>
      </c>
      <c r="D2008" s="198">
        <v>1579</v>
      </c>
    </row>
    <row r="2009" spans="1:4">
      <c r="A2009" s="198">
        <v>40160</v>
      </c>
      <c r="B2009" s="199">
        <v>2099.61</v>
      </c>
      <c r="C2009" s="199">
        <v>-40.840000000000003</v>
      </c>
      <c r="D2009" s="198">
        <v>1580</v>
      </c>
    </row>
    <row r="2010" spans="1:4">
      <c r="A2010" s="198">
        <v>40180</v>
      </c>
      <c r="B2010" s="199">
        <v>2099.9699999999998</v>
      </c>
      <c r="C2010" s="199">
        <v>-42.55</v>
      </c>
      <c r="D2010" s="198">
        <v>1580</v>
      </c>
    </row>
    <row r="2011" spans="1:4">
      <c r="A2011" s="198">
        <v>40200</v>
      </c>
      <c r="B2011" s="199">
        <v>2100.35</v>
      </c>
      <c r="C2011" s="199">
        <v>-43.72</v>
      </c>
      <c r="D2011" s="198">
        <v>1582</v>
      </c>
    </row>
    <row r="2012" spans="1:4">
      <c r="A2012" s="198">
        <v>40220</v>
      </c>
      <c r="B2012" s="199">
        <v>2100.6799999999998</v>
      </c>
      <c r="C2012" s="199">
        <v>-42.58</v>
      </c>
      <c r="D2012" s="198">
        <v>1583</v>
      </c>
    </row>
    <row r="2013" spans="1:4">
      <c r="A2013" s="198">
        <v>40240</v>
      </c>
      <c r="B2013" s="199">
        <v>2100.9699999999998</v>
      </c>
      <c r="C2013" s="199">
        <v>-42.09</v>
      </c>
      <c r="D2013" s="198">
        <v>1584</v>
      </c>
    </row>
    <row r="2014" spans="1:4">
      <c r="A2014" s="198">
        <v>40260</v>
      </c>
      <c r="B2014" s="199">
        <v>2101.2800000000002</v>
      </c>
      <c r="C2014" s="199">
        <v>-42.53</v>
      </c>
      <c r="D2014" s="198">
        <v>1585</v>
      </c>
    </row>
    <row r="2015" spans="1:4">
      <c r="A2015" s="198">
        <v>40280</v>
      </c>
      <c r="B2015" s="199">
        <v>2101.63</v>
      </c>
      <c r="C2015" s="199">
        <v>-42.07</v>
      </c>
      <c r="D2015" s="198">
        <v>1587</v>
      </c>
    </row>
    <row r="2016" spans="1:4">
      <c r="A2016" s="198">
        <v>40300</v>
      </c>
      <c r="B2016" s="199">
        <v>2101.9299999999998</v>
      </c>
      <c r="C2016" s="199">
        <v>-42.49</v>
      </c>
      <c r="D2016" s="198">
        <v>1587</v>
      </c>
    </row>
    <row r="2017" spans="1:4">
      <c r="A2017" s="198">
        <v>40320</v>
      </c>
      <c r="B2017" s="199">
        <v>2102.2600000000002</v>
      </c>
      <c r="C2017" s="199">
        <v>-42.12</v>
      </c>
      <c r="D2017" s="198">
        <v>1588</v>
      </c>
    </row>
    <row r="2018" spans="1:4">
      <c r="A2018" s="198">
        <v>40340</v>
      </c>
      <c r="B2018" s="199">
        <v>2102.6</v>
      </c>
      <c r="C2018" s="199">
        <v>-41.98</v>
      </c>
      <c r="D2018" s="198">
        <v>1589</v>
      </c>
    </row>
    <row r="2019" spans="1:4">
      <c r="A2019" s="198">
        <v>40360</v>
      </c>
      <c r="B2019" s="199">
        <v>2102.9299999999998</v>
      </c>
      <c r="C2019" s="199">
        <v>-42.4</v>
      </c>
      <c r="D2019" s="198">
        <v>1591</v>
      </c>
    </row>
    <row r="2020" spans="1:4">
      <c r="A2020" s="198">
        <v>40380</v>
      </c>
      <c r="B2020" s="199">
        <v>2103.2800000000002</v>
      </c>
      <c r="C2020" s="199">
        <v>-42.41</v>
      </c>
      <c r="D2020" s="198">
        <v>1592</v>
      </c>
    </row>
    <row r="2021" spans="1:4">
      <c r="A2021" s="198">
        <v>40400</v>
      </c>
      <c r="B2021" s="199">
        <v>2103.59</v>
      </c>
      <c r="C2021" s="199">
        <v>-41.76</v>
      </c>
      <c r="D2021" s="198">
        <v>1594</v>
      </c>
    </row>
    <row r="2022" spans="1:4">
      <c r="A2022" s="198">
        <v>40420</v>
      </c>
      <c r="B2022" s="199">
        <v>2103.87</v>
      </c>
      <c r="C2022" s="199">
        <v>-42.37</v>
      </c>
      <c r="D2022" s="198">
        <v>1595</v>
      </c>
    </row>
    <row r="2023" spans="1:4">
      <c r="A2023" s="198">
        <v>40440</v>
      </c>
      <c r="B2023" s="199">
        <v>2104.13</v>
      </c>
      <c r="C2023" s="199">
        <v>-42.28</v>
      </c>
      <c r="D2023" s="198">
        <v>1596</v>
      </c>
    </row>
    <row r="2024" spans="1:4">
      <c r="A2024" s="198">
        <v>40460</v>
      </c>
      <c r="B2024" s="199">
        <v>2104.4299999999998</v>
      </c>
      <c r="C2024" s="199">
        <v>-43</v>
      </c>
      <c r="D2024" s="198">
        <v>1597</v>
      </c>
    </row>
    <row r="2025" spans="1:4">
      <c r="A2025" s="198">
        <v>40480</v>
      </c>
      <c r="B2025" s="199">
        <v>2104.73</v>
      </c>
      <c r="C2025" s="199">
        <v>-42.07</v>
      </c>
      <c r="D2025" s="198">
        <v>1598</v>
      </c>
    </row>
    <row r="2026" spans="1:4">
      <c r="A2026" s="198">
        <v>40500</v>
      </c>
      <c r="B2026" s="199">
        <v>2105.04</v>
      </c>
      <c r="C2026" s="199">
        <v>-42.32</v>
      </c>
      <c r="D2026" s="198">
        <v>1599</v>
      </c>
    </row>
    <row r="2027" spans="1:4">
      <c r="A2027" s="198">
        <v>40520</v>
      </c>
      <c r="B2027" s="199">
        <v>2105.36</v>
      </c>
      <c r="C2027" s="199">
        <v>-41.79</v>
      </c>
      <c r="D2027" s="198">
        <v>1600</v>
      </c>
    </row>
    <row r="2028" spans="1:4">
      <c r="A2028" s="198">
        <v>40540</v>
      </c>
      <c r="B2028" s="199">
        <v>2105.67</v>
      </c>
      <c r="C2028" s="199">
        <v>-41.92</v>
      </c>
      <c r="D2028" s="198">
        <v>1601</v>
      </c>
    </row>
    <row r="2029" spans="1:4">
      <c r="A2029" s="198">
        <v>40560</v>
      </c>
      <c r="B2029" s="199">
        <v>2105.9699999999998</v>
      </c>
      <c r="C2029" s="199">
        <v>-42.41</v>
      </c>
      <c r="D2029" s="198">
        <v>1603</v>
      </c>
    </row>
    <row r="2030" spans="1:4">
      <c r="A2030" s="198">
        <v>40580</v>
      </c>
      <c r="B2030" s="199">
        <v>2106.2600000000002</v>
      </c>
      <c r="C2030" s="199">
        <v>-43.4</v>
      </c>
      <c r="D2030" s="198">
        <v>1604</v>
      </c>
    </row>
    <row r="2031" spans="1:4">
      <c r="A2031" s="198">
        <v>40600</v>
      </c>
      <c r="B2031" s="199">
        <v>2106.5700000000002</v>
      </c>
      <c r="C2031" s="199">
        <v>-43</v>
      </c>
      <c r="D2031" s="198">
        <v>1606</v>
      </c>
    </row>
    <row r="2032" spans="1:4">
      <c r="A2032" s="198">
        <v>40620</v>
      </c>
      <c r="B2032" s="199">
        <v>2106.89</v>
      </c>
      <c r="C2032" s="199">
        <v>-42.58</v>
      </c>
      <c r="D2032" s="198">
        <v>1607</v>
      </c>
    </row>
    <row r="2033" spans="1:4">
      <c r="A2033" s="198">
        <v>40640</v>
      </c>
      <c r="B2033" s="199">
        <v>2107.21</v>
      </c>
      <c r="C2033" s="199">
        <v>-45.42</v>
      </c>
      <c r="D2033" s="198">
        <v>1607</v>
      </c>
    </row>
    <row r="2034" spans="1:4">
      <c r="A2034" s="198">
        <v>40660</v>
      </c>
      <c r="B2034" s="199">
        <v>2107.54</v>
      </c>
      <c r="C2034" s="199">
        <v>-42.57</v>
      </c>
      <c r="D2034" s="198">
        <v>1607</v>
      </c>
    </row>
    <row r="2035" spans="1:4">
      <c r="A2035" s="198">
        <v>40680</v>
      </c>
      <c r="B2035" s="199">
        <v>2107.86</v>
      </c>
      <c r="C2035" s="199">
        <v>-42.49</v>
      </c>
      <c r="D2035" s="198">
        <v>1608</v>
      </c>
    </row>
    <row r="2036" spans="1:4">
      <c r="A2036" s="198">
        <v>40700</v>
      </c>
      <c r="B2036" s="199">
        <v>2108.16</v>
      </c>
      <c r="C2036" s="199">
        <v>-42.86</v>
      </c>
      <c r="D2036" s="198">
        <v>1609</v>
      </c>
    </row>
    <row r="2037" spans="1:4">
      <c r="A2037" s="198">
        <v>40720</v>
      </c>
      <c r="B2037" s="199">
        <v>2108.4299999999998</v>
      </c>
      <c r="C2037" s="199">
        <v>-44.29</v>
      </c>
      <c r="D2037" s="198">
        <v>1610</v>
      </c>
    </row>
    <row r="2038" spans="1:4">
      <c r="A2038" s="198">
        <v>40740</v>
      </c>
      <c r="B2038" s="199">
        <v>2108.81</v>
      </c>
      <c r="C2038" s="199">
        <v>-42.54</v>
      </c>
      <c r="D2038" s="198">
        <v>1611</v>
      </c>
    </row>
    <row r="2039" spans="1:4">
      <c r="A2039" s="198">
        <v>40760</v>
      </c>
      <c r="B2039" s="199">
        <v>2109.13</v>
      </c>
      <c r="C2039" s="199">
        <v>-44.53</v>
      </c>
      <c r="D2039" s="198">
        <v>1612</v>
      </c>
    </row>
    <row r="2040" spans="1:4">
      <c r="A2040" s="198">
        <v>40780</v>
      </c>
      <c r="B2040" s="199">
        <v>2109.4</v>
      </c>
      <c r="C2040" s="199">
        <v>-43.86</v>
      </c>
      <c r="D2040" s="198">
        <v>1614</v>
      </c>
    </row>
    <row r="2041" spans="1:4">
      <c r="A2041" s="198">
        <v>40800</v>
      </c>
      <c r="B2041" s="199">
        <v>2109.71</v>
      </c>
      <c r="C2041" s="199">
        <v>-43.19</v>
      </c>
      <c r="D2041" s="198">
        <v>1615</v>
      </c>
    </row>
    <row r="2042" spans="1:4">
      <c r="A2042" s="198">
        <v>40820</v>
      </c>
      <c r="B2042" s="199">
        <v>2110.0500000000002</v>
      </c>
      <c r="C2042" s="199">
        <v>-41.04</v>
      </c>
      <c r="D2042" s="198">
        <v>1616</v>
      </c>
    </row>
    <row r="2043" spans="1:4">
      <c r="A2043" s="198">
        <v>40840</v>
      </c>
      <c r="B2043" s="199">
        <v>2110.34</v>
      </c>
      <c r="C2043" s="199">
        <v>-42.59</v>
      </c>
      <c r="D2043" s="198">
        <v>1616</v>
      </c>
    </row>
    <row r="2044" spans="1:4">
      <c r="A2044" s="198">
        <v>40860</v>
      </c>
      <c r="B2044" s="199">
        <v>2110.69</v>
      </c>
      <c r="C2044" s="199">
        <v>-41.46</v>
      </c>
      <c r="D2044" s="198">
        <v>1618</v>
      </c>
    </row>
    <row r="2045" spans="1:4">
      <c r="A2045" s="198">
        <v>40880</v>
      </c>
      <c r="B2045" s="199">
        <v>2111.04</v>
      </c>
      <c r="C2045" s="199">
        <v>-42.63</v>
      </c>
      <c r="D2045" s="198">
        <v>1618</v>
      </c>
    </row>
    <row r="2046" spans="1:4">
      <c r="A2046" s="198">
        <v>40900</v>
      </c>
      <c r="B2046" s="199">
        <v>2111.37</v>
      </c>
      <c r="C2046" s="199">
        <v>-41.98</v>
      </c>
      <c r="D2046" s="198">
        <v>1618</v>
      </c>
    </row>
    <row r="2047" spans="1:4">
      <c r="A2047" s="198">
        <v>40920</v>
      </c>
      <c r="B2047" s="199">
        <v>2111.71</v>
      </c>
      <c r="C2047" s="199">
        <v>-42.35</v>
      </c>
      <c r="D2047" s="198">
        <v>1619</v>
      </c>
    </row>
    <row r="2048" spans="1:4">
      <c r="A2048" s="198">
        <v>40940</v>
      </c>
      <c r="B2048" s="199">
        <v>2112.04</v>
      </c>
      <c r="C2048" s="199">
        <v>-41.3</v>
      </c>
      <c r="D2048" s="198">
        <v>1619</v>
      </c>
    </row>
    <row r="2049" spans="1:4">
      <c r="A2049" s="198">
        <v>40960</v>
      </c>
      <c r="B2049" s="199">
        <v>2112.38</v>
      </c>
      <c r="C2049" s="199">
        <v>-42.16</v>
      </c>
      <c r="D2049" s="198">
        <v>1620</v>
      </c>
    </row>
    <row r="2050" spans="1:4">
      <c r="A2050" s="198">
        <v>40980</v>
      </c>
      <c r="B2050" s="199">
        <v>2112.7800000000002</v>
      </c>
      <c r="C2050" s="199">
        <v>-40.409999999999997</v>
      </c>
      <c r="D2050" s="198">
        <v>1621</v>
      </c>
    </row>
    <row r="2051" spans="1:4">
      <c r="A2051" s="198">
        <v>41000</v>
      </c>
      <c r="B2051" s="199">
        <v>2113.17</v>
      </c>
      <c r="C2051" s="199">
        <v>-41.18</v>
      </c>
      <c r="D2051" s="198">
        <v>1622</v>
      </c>
    </row>
    <row r="2052" spans="1:4">
      <c r="A2052" s="198">
        <v>41020</v>
      </c>
      <c r="B2052" s="199">
        <v>2113.62</v>
      </c>
      <c r="C2052" s="199">
        <v>-40.799999999999997</v>
      </c>
      <c r="D2052" s="198">
        <v>1622</v>
      </c>
    </row>
    <row r="2053" spans="1:4">
      <c r="A2053" s="198">
        <v>41040</v>
      </c>
      <c r="B2053" s="199">
        <v>2114.0300000000002</v>
      </c>
      <c r="C2053" s="199">
        <v>-39.590000000000003</v>
      </c>
      <c r="D2053" s="198">
        <v>1623</v>
      </c>
    </row>
    <row r="2054" spans="1:4">
      <c r="A2054" s="198">
        <v>41060</v>
      </c>
      <c r="B2054" s="199">
        <v>2114.42</v>
      </c>
      <c r="C2054" s="199">
        <v>-39.83</v>
      </c>
      <c r="D2054" s="198">
        <v>1623</v>
      </c>
    </row>
    <row r="2055" spans="1:4">
      <c r="A2055" s="198">
        <v>41080</v>
      </c>
      <c r="B2055" s="199">
        <v>2114.79</v>
      </c>
      <c r="C2055" s="199">
        <v>-40.35</v>
      </c>
      <c r="D2055" s="198">
        <v>1624</v>
      </c>
    </row>
    <row r="2056" spans="1:4">
      <c r="A2056" s="198">
        <v>41100</v>
      </c>
      <c r="B2056" s="199">
        <v>2115.1999999999998</v>
      </c>
      <c r="C2056" s="199">
        <v>-39.6</v>
      </c>
      <c r="D2056" s="198">
        <v>1624</v>
      </c>
    </row>
    <row r="2057" spans="1:4">
      <c r="A2057" s="198">
        <v>41120</v>
      </c>
      <c r="B2057" s="199">
        <v>2115.67</v>
      </c>
      <c r="C2057" s="199">
        <v>-39.22</v>
      </c>
      <c r="D2057" s="198">
        <v>1624</v>
      </c>
    </row>
    <row r="2058" spans="1:4">
      <c r="A2058" s="198">
        <v>41140</v>
      </c>
      <c r="B2058" s="199">
        <v>2116.0700000000002</v>
      </c>
      <c r="C2058" s="199">
        <v>-40.36</v>
      </c>
      <c r="D2058" s="198">
        <v>1625</v>
      </c>
    </row>
    <row r="2059" spans="1:4">
      <c r="A2059" s="198">
        <v>41160</v>
      </c>
      <c r="B2059" s="199">
        <v>2116.5700000000002</v>
      </c>
      <c r="C2059" s="199">
        <v>-39.700000000000003</v>
      </c>
      <c r="D2059" s="198">
        <v>1625</v>
      </c>
    </row>
    <row r="2060" spans="1:4">
      <c r="A2060" s="198">
        <v>41180</v>
      </c>
      <c r="B2060" s="199">
        <v>2117.0100000000002</v>
      </c>
      <c r="C2060" s="199">
        <v>-41.25</v>
      </c>
      <c r="D2060" s="198">
        <v>1625</v>
      </c>
    </row>
    <row r="2061" spans="1:4">
      <c r="A2061" s="198">
        <v>41200</v>
      </c>
      <c r="B2061" s="199">
        <v>2117.4899999999998</v>
      </c>
      <c r="C2061" s="199">
        <v>-39.25</v>
      </c>
      <c r="D2061" s="198">
        <v>1625</v>
      </c>
    </row>
    <row r="2062" spans="1:4">
      <c r="A2062" s="198">
        <v>41220</v>
      </c>
      <c r="B2062" s="199">
        <v>2117.94</v>
      </c>
      <c r="C2062" s="199">
        <v>-39.36</v>
      </c>
      <c r="D2062" s="198">
        <v>1626</v>
      </c>
    </row>
    <row r="2063" spans="1:4">
      <c r="A2063" s="198">
        <v>41240</v>
      </c>
      <c r="B2063" s="199">
        <v>2118.39</v>
      </c>
      <c r="C2063" s="199">
        <v>-40.130000000000003</v>
      </c>
      <c r="D2063" s="198">
        <v>1627</v>
      </c>
    </row>
    <row r="2064" spans="1:4">
      <c r="A2064" s="198">
        <v>41260</v>
      </c>
      <c r="B2064" s="199">
        <v>2118.92</v>
      </c>
      <c r="C2064" s="199">
        <v>-39.840000000000003</v>
      </c>
      <c r="D2064" s="198">
        <v>1627</v>
      </c>
    </row>
    <row r="2065" spans="1:4">
      <c r="A2065" s="198">
        <v>41280</v>
      </c>
      <c r="B2065" s="199">
        <v>2119.42</v>
      </c>
      <c r="C2065" s="199">
        <v>-39.94</v>
      </c>
      <c r="D2065" s="198">
        <v>1628</v>
      </c>
    </row>
    <row r="2066" spans="1:4">
      <c r="A2066" s="198">
        <v>41300</v>
      </c>
      <c r="B2066" s="199">
        <v>2119.9299999999998</v>
      </c>
      <c r="C2066" s="199">
        <v>-38.340000000000003</v>
      </c>
      <c r="D2066" s="198">
        <v>1628</v>
      </c>
    </row>
    <row r="2067" spans="1:4">
      <c r="A2067" s="198">
        <v>41320</v>
      </c>
      <c r="B2067" s="199">
        <v>2120.41</v>
      </c>
      <c r="C2067" s="199">
        <v>-39.47</v>
      </c>
      <c r="D2067" s="198">
        <v>1629</v>
      </c>
    </row>
    <row r="2068" spans="1:4">
      <c r="A2068" s="198">
        <v>41340</v>
      </c>
      <c r="B2068" s="199">
        <v>2120.91</v>
      </c>
      <c r="C2068" s="199">
        <v>-39.409999999999997</v>
      </c>
      <c r="D2068" s="198">
        <v>1631</v>
      </c>
    </row>
    <row r="2069" spans="1:4">
      <c r="A2069" s="198">
        <v>41360</v>
      </c>
      <c r="B2069" s="199">
        <v>2121.4</v>
      </c>
      <c r="C2069" s="199">
        <v>-39.97</v>
      </c>
      <c r="D2069" s="198">
        <v>1631</v>
      </c>
    </row>
    <row r="2070" spans="1:4">
      <c r="A2070" s="198">
        <v>41380</v>
      </c>
      <c r="B2070" s="199">
        <v>2121.89</v>
      </c>
      <c r="C2070" s="199">
        <v>-38.94</v>
      </c>
      <c r="D2070" s="198">
        <v>1632</v>
      </c>
    </row>
    <row r="2071" spans="1:4">
      <c r="A2071" s="198">
        <v>41400</v>
      </c>
      <c r="B2071" s="199">
        <v>2122.4499999999998</v>
      </c>
      <c r="C2071" s="199">
        <v>-38.82</v>
      </c>
      <c r="D2071" s="198">
        <v>1632</v>
      </c>
    </row>
    <row r="2072" spans="1:4">
      <c r="A2072" s="198">
        <v>41420</v>
      </c>
      <c r="B2072" s="199">
        <v>2123.02</v>
      </c>
      <c r="C2072" s="199">
        <v>-38.56</v>
      </c>
      <c r="D2072" s="198">
        <v>1632</v>
      </c>
    </row>
    <row r="2073" spans="1:4">
      <c r="A2073" s="198">
        <v>41440</v>
      </c>
      <c r="B2073" s="199">
        <v>2123.6</v>
      </c>
      <c r="C2073" s="199">
        <v>-38.36</v>
      </c>
      <c r="D2073" s="198">
        <v>1633</v>
      </c>
    </row>
    <row r="2074" spans="1:4">
      <c r="A2074" s="198">
        <v>41460</v>
      </c>
      <c r="B2074" s="199">
        <v>2124.0300000000002</v>
      </c>
      <c r="C2074" s="199">
        <v>-39.79</v>
      </c>
      <c r="D2074" s="198">
        <v>1633</v>
      </c>
    </row>
    <row r="2075" spans="1:4">
      <c r="A2075" s="198">
        <v>41480</v>
      </c>
      <c r="B2075" s="199">
        <v>2124.4499999999998</v>
      </c>
      <c r="C2075" s="199">
        <v>-41.75</v>
      </c>
      <c r="D2075" s="198">
        <v>1633</v>
      </c>
    </row>
    <row r="2076" spans="1:4">
      <c r="A2076" s="198">
        <v>41500</v>
      </c>
      <c r="B2076" s="199">
        <v>2124.7199999999998</v>
      </c>
      <c r="C2076" s="199">
        <v>-43.22</v>
      </c>
      <c r="D2076" s="198">
        <v>1635</v>
      </c>
    </row>
    <row r="2077" spans="1:4">
      <c r="A2077" s="198">
        <v>41520</v>
      </c>
      <c r="B2077" s="199">
        <v>2125.02</v>
      </c>
      <c r="C2077" s="199">
        <v>-42.27</v>
      </c>
      <c r="D2077" s="198">
        <v>1637</v>
      </c>
    </row>
    <row r="2078" spans="1:4">
      <c r="A2078" s="198">
        <v>41540</v>
      </c>
      <c r="B2078" s="199">
        <v>2125.35</v>
      </c>
      <c r="C2078" s="199">
        <v>-41.32</v>
      </c>
      <c r="D2078" s="198">
        <v>1639</v>
      </c>
    </row>
    <row r="2079" spans="1:4">
      <c r="A2079" s="198">
        <v>41560</v>
      </c>
      <c r="B2079" s="199">
        <v>2125.67</v>
      </c>
      <c r="C2079" s="199">
        <v>-43.49</v>
      </c>
      <c r="D2079" s="198">
        <v>1640</v>
      </c>
    </row>
    <row r="2080" spans="1:4">
      <c r="A2080" s="198">
        <v>41580</v>
      </c>
      <c r="B2080" s="199">
        <v>2125.9499999999998</v>
      </c>
      <c r="C2080" s="199">
        <v>-42.76</v>
      </c>
      <c r="D2080" s="198">
        <v>1641</v>
      </c>
    </row>
    <row r="2081" spans="1:4">
      <c r="A2081" s="198">
        <v>41600</v>
      </c>
      <c r="B2081" s="199">
        <v>2126.21</v>
      </c>
      <c r="C2081" s="199">
        <v>-42.71</v>
      </c>
      <c r="D2081" s="198">
        <v>1642</v>
      </c>
    </row>
    <row r="2082" spans="1:4">
      <c r="A2082" s="198">
        <v>41620</v>
      </c>
      <c r="B2082" s="199">
        <v>2126.48</v>
      </c>
      <c r="C2082" s="199">
        <v>-41.75</v>
      </c>
      <c r="D2082" s="198">
        <v>1645</v>
      </c>
    </row>
    <row r="2083" spans="1:4">
      <c r="A2083" s="198">
        <v>41640</v>
      </c>
      <c r="B2083" s="199">
        <v>2126.79</v>
      </c>
      <c r="C2083" s="199">
        <v>-42.31</v>
      </c>
      <c r="D2083" s="198">
        <v>1647</v>
      </c>
    </row>
    <row r="2084" spans="1:4">
      <c r="A2084" s="198">
        <v>41660</v>
      </c>
      <c r="B2084" s="199">
        <v>2127.06</v>
      </c>
      <c r="C2084" s="199">
        <v>-41.7</v>
      </c>
      <c r="D2084" s="198">
        <v>1649</v>
      </c>
    </row>
    <row r="2085" spans="1:4">
      <c r="A2085" s="198">
        <v>41680</v>
      </c>
      <c r="B2085" s="199">
        <v>2127.35</v>
      </c>
      <c r="C2085" s="199">
        <v>-43.61</v>
      </c>
      <c r="D2085" s="198">
        <v>1651</v>
      </c>
    </row>
    <row r="2086" spans="1:4">
      <c r="A2086" s="198">
        <v>41700</v>
      </c>
      <c r="B2086" s="199">
        <v>2127.64</v>
      </c>
      <c r="C2086" s="199">
        <v>-42.91</v>
      </c>
      <c r="D2086" s="198">
        <v>1652</v>
      </c>
    </row>
    <row r="2087" spans="1:4">
      <c r="A2087" s="198">
        <v>41720</v>
      </c>
      <c r="B2087" s="199">
        <v>2127.94</v>
      </c>
      <c r="C2087" s="199">
        <v>-41.92</v>
      </c>
      <c r="D2087" s="198">
        <v>1653</v>
      </c>
    </row>
    <row r="2088" spans="1:4">
      <c r="A2088" s="198">
        <v>41740</v>
      </c>
      <c r="B2088" s="199">
        <v>2128.1999999999998</v>
      </c>
      <c r="C2088" s="199">
        <v>-41.67</v>
      </c>
      <c r="D2088" s="198">
        <v>1654</v>
      </c>
    </row>
    <row r="2089" spans="1:4">
      <c r="A2089" s="198">
        <v>41760</v>
      </c>
      <c r="B2089" s="199">
        <v>2128.48</v>
      </c>
      <c r="C2089" s="199">
        <v>-43.75</v>
      </c>
      <c r="D2089" s="198">
        <v>1656</v>
      </c>
    </row>
    <row r="2090" spans="1:4">
      <c r="A2090" s="198">
        <v>41780</v>
      </c>
      <c r="B2090" s="199">
        <v>2128.7330000000002</v>
      </c>
      <c r="C2090" s="199">
        <v>-43.267598</v>
      </c>
      <c r="D2090" s="198">
        <v>1657.5</v>
      </c>
    </row>
    <row r="2091" spans="1:4">
      <c r="A2091" s="198">
        <v>41800</v>
      </c>
      <c r="B2091" s="199">
        <v>2129.0169999999998</v>
      </c>
      <c r="C2091" s="199">
        <v>-43.601619999999997</v>
      </c>
      <c r="D2091" s="198">
        <v>1658</v>
      </c>
    </row>
    <row r="2092" spans="1:4">
      <c r="A2092" s="198">
        <v>41820</v>
      </c>
      <c r="B2092" s="199">
        <v>2129.3040000000001</v>
      </c>
      <c r="C2092" s="199">
        <v>-42.853518999999999</v>
      </c>
      <c r="D2092" s="198">
        <v>1658.5</v>
      </c>
    </row>
    <row r="2093" spans="1:4">
      <c r="A2093" s="198">
        <v>41840</v>
      </c>
      <c r="B2093" s="199">
        <v>2129.5839999999998</v>
      </c>
      <c r="C2093" s="199">
        <v>-42.229714000000001</v>
      </c>
      <c r="D2093" s="198">
        <v>1659.5</v>
      </c>
    </row>
    <row r="2094" spans="1:4">
      <c r="A2094" s="198">
        <v>41860</v>
      </c>
      <c r="B2094" s="199">
        <v>2129.8539999999998</v>
      </c>
      <c r="C2094" s="199">
        <v>-41.829555999999997</v>
      </c>
      <c r="D2094" s="198">
        <v>1660</v>
      </c>
    </row>
    <row r="2095" spans="1:4">
      <c r="A2095" s="198">
        <v>41880</v>
      </c>
      <c r="B2095" s="199">
        <v>2130.116</v>
      </c>
      <c r="C2095" s="199">
        <v>-42.568320999999997</v>
      </c>
      <c r="D2095" s="198">
        <v>1661</v>
      </c>
    </row>
    <row r="2096" spans="1:4">
      <c r="A2096" s="198">
        <v>41900</v>
      </c>
      <c r="B2096" s="199">
        <v>2130.3780000000002</v>
      </c>
      <c r="C2096" s="199">
        <v>-43.062900999999997</v>
      </c>
      <c r="D2096" s="198">
        <v>1661.5</v>
      </c>
    </row>
    <row r="2097" spans="1:4">
      <c r="A2097" s="198">
        <v>41920</v>
      </c>
      <c r="B2097" s="199">
        <v>2130.6410000000001</v>
      </c>
      <c r="C2097" s="199">
        <v>-43.662470999999996</v>
      </c>
      <c r="D2097" s="198">
        <v>1662.5</v>
      </c>
    </row>
    <row r="2098" spans="1:4">
      <c r="A2098" s="198">
        <v>41940</v>
      </c>
      <c r="B2098" s="199">
        <v>2130.9369999999999</v>
      </c>
      <c r="C2098" s="199">
        <v>-42.466723000000002</v>
      </c>
      <c r="D2098" s="198">
        <v>1664</v>
      </c>
    </row>
    <row r="2099" spans="1:4">
      <c r="A2099" s="198">
        <v>41960</v>
      </c>
      <c r="B2099" s="199">
        <v>2131.2089999999998</v>
      </c>
      <c r="C2099" s="199">
        <v>-42.060993000000003</v>
      </c>
      <c r="D2099" s="198">
        <v>1665.5</v>
      </c>
    </row>
    <row r="2100" spans="1:4">
      <c r="A2100" s="198">
        <v>41980</v>
      </c>
      <c r="B2100" s="199">
        <v>2131.4609999999998</v>
      </c>
      <c r="C2100" s="199">
        <v>-42.838729999999998</v>
      </c>
      <c r="D2100" s="198">
        <v>1667</v>
      </c>
    </row>
    <row r="2101" spans="1:4">
      <c r="A2101" s="198">
        <v>42000</v>
      </c>
      <c r="B2101" s="199">
        <v>2131.732</v>
      </c>
      <c r="C2101" s="199">
        <v>-43.201734000000002</v>
      </c>
      <c r="D2101" s="198">
        <v>1669</v>
      </c>
    </row>
    <row r="2102" spans="1:4">
      <c r="A2102" s="198">
        <v>42020</v>
      </c>
      <c r="B2102" s="199">
        <v>2131.9960000000001</v>
      </c>
      <c r="C2102" s="199">
        <v>-43.919848000000002</v>
      </c>
      <c r="D2102" s="198">
        <v>1670</v>
      </c>
    </row>
    <row r="2103" spans="1:4">
      <c r="A2103" s="198">
        <v>42040</v>
      </c>
      <c r="B2103" s="199">
        <v>2132.2510000000002</v>
      </c>
      <c r="C2103" s="199">
        <v>-42.032510000000002</v>
      </c>
      <c r="D2103" s="198">
        <v>1671.5</v>
      </c>
    </row>
    <row r="2104" spans="1:4">
      <c r="A2104" s="198">
        <v>42060</v>
      </c>
      <c r="B2104" s="199">
        <v>2132.538</v>
      </c>
      <c r="C2104" s="199">
        <v>-42.107213000000002</v>
      </c>
      <c r="D2104" s="198">
        <v>1672.5</v>
      </c>
    </row>
    <row r="2105" spans="1:4">
      <c r="A2105" s="198">
        <v>42080</v>
      </c>
      <c r="B2105" s="199">
        <v>2132.828</v>
      </c>
      <c r="C2105" s="199">
        <v>-43.492896999999999</v>
      </c>
      <c r="D2105" s="198">
        <v>1673</v>
      </c>
    </row>
    <row r="2106" spans="1:4">
      <c r="A2106" s="198">
        <v>42100</v>
      </c>
      <c r="B2106" s="199">
        <v>2133.1179999999999</v>
      </c>
      <c r="C2106" s="199">
        <v>-42.248275999999997</v>
      </c>
      <c r="D2106" s="198">
        <v>1674</v>
      </c>
    </row>
    <row r="2107" spans="1:4">
      <c r="A2107" s="198">
        <v>42120</v>
      </c>
      <c r="B2107" s="199">
        <v>2133.3890000000001</v>
      </c>
      <c r="C2107" s="199">
        <v>-42.636310000000002</v>
      </c>
      <c r="D2107" s="198">
        <v>1675</v>
      </c>
    </row>
    <row r="2108" spans="1:4">
      <c r="A2108" s="198">
        <v>42140</v>
      </c>
      <c r="B2108" s="199">
        <v>2133.64</v>
      </c>
      <c r="C2108" s="199">
        <v>-41.517688999999997</v>
      </c>
      <c r="D2108" s="198">
        <v>1676</v>
      </c>
    </row>
    <row r="2109" spans="1:4">
      <c r="A2109" s="198">
        <v>42160</v>
      </c>
      <c r="B2109" s="199">
        <v>2133.9140000000002</v>
      </c>
      <c r="C2109" s="199">
        <v>-41.732993</v>
      </c>
      <c r="D2109" s="198">
        <v>1677.5</v>
      </c>
    </row>
    <row r="2110" spans="1:4">
      <c r="A2110" s="198">
        <v>42180</v>
      </c>
      <c r="B2110" s="199">
        <v>2134.1590000000001</v>
      </c>
      <c r="C2110" s="199">
        <v>-42.123918000000003</v>
      </c>
      <c r="D2110" s="198">
        <v>1677.5</v>
      </c>
    </row>
    <row r="2111" spans="1:4">
      <c r="A2111" s="198">
        <v>42200</v>
      </c>
      <c r="B2111" s="199">
        <v>2134.451</v>
      </c>
      <c r="C2111" s="199">
        <v>-42.273116000000002</v>
      </c>
      <c r="D2111" s="198">
        <v>1679</v>
      </c>
    </row>
    <row r="2112" spans="1:4">
      <c r="A2112" s="198">
        <v>42220</v>
      </c>
      <c r="B2112" s="199">
        <v>2134.71</v>
      </c>
      <c r="C2112" s="199">
        <v>-42.168532999999996</v>
      </c>
      <c r="D2112" s="198">
        <v>1680</v>
      </c>
    </row>
    <row r="2113" spans="1:4">
      <c r="A2113" s="198">
        <v>42240</v>
      </c>
      <c r="B2113" s="199">
        <v>2134.991</v>
      </c>
      <c r="C2113" s="199">
        <v>-42.030534000000003</v>
      </c>
      <c r="D2113" s="198">
        <v>1681.5</v>
      </c>
    </row>
    <row r="2114" spans="1:4">
      <c r="A2114" s="198">
        <v>42260</v>
      </c>
      <c r="B2114" s="199">
        <v>2135.277</v>
      </c>
      <c r="C2114" s="199">
        <v>-41.727516999999999</v>
      </c>
      <c r="D2114" s="198">
        <v>1684.5</v>
      </c>
    </row>
    <row r="2115" spans="1:4">
      <c r="A2115" s="198">
        <v>42280</v>
      </c>
      <c r="B2115" s="199">
        <v>2135.6289999999999</v>
      </c>
      <c r="C2115" s="199">
        <v>-42.660539999999997</v>
      </c>
      <c r="D2115" s="198">
        <v>1684.5</v>
      </c>
    </row>
    <row r="2116" spans="1:4">
      <c r="A2116" s="198">
        <v>42300</v>
      </c>
      <c r="B2116" s="199">
        <v>2136.002</v>
      </c>
      <c r="C2116" s="199">
        <v>-40.566701999999999</v>
      </c>
      <c r="D2116" s="198">
        <v>1685</v>
      </c>
    </row>
    <row r="2117" spans="1:4">
      <c r="A2117" s="198">
        <v>42320</v>
      </c>
      <c r="B2117" s="199">
        <v>2136.373</v>
      </c>
      <c r="C2117" s="199">
        <v>-39.578679000000001</v>
      </c>
      <c r="D2117" s="198">
        <v>1686.5</v>
      </c>
    </row>
    <row r="2118" spans="1:4">
      <c r="A2118" s="198">
        <v>42340</v>
      </c>
      <c r="B2118" s="199">
        <v>2136.712</v>
      </c>
      <c r="C2118" s="199">
        <v>-41.499735000000001</v>
      </c>
      <c r="D2118" s="198">
        <v>1687.5</v>
      </c>
    </row>
    <row r="2119" spans="1:4">
      <c r="A2119" s="198">
        <v>42360</v>
      </c>
      <c r="B2119" s="199">
        <v>2137.0439999999999</v>
      </c>
      <c r="C2119" s="199">
        <v>-40.623553999999999</v>
      </c>
      <c r="D2119" s="198">
        <v>1687.5</v>
      </c>
    </row>
    <row r="2120" spans="1:4">
      <c r="A2120" s="198">
        <v>42380</v>
      </c>
      <c r="B2120" s="199">
        <v>2137.3939999999998</v>
      </c>
      <c r="C2120" s="199">
        <v>-41.259599999999999</v>
      </c>
      <c r="D2120" s="198">
        <v>1689.5</v>
      </c>
    </row>
    <row r="2121" spans="1:4">
      <c r="A2121" s="198">
        <v>42400</v>
      </c>
      <c r="B2121" s="199">
        <v>2137.75</v>
      </c>
      <c r="C2121" s="199">
        <v>-40.758651999999998</v>
      </c>
      <c r="D2121" s="198">
        <v>1691</v>
      </c>
    </row>
    <row r="2122" spans="1:4">
      <c r="A2122" s="198">
        <v>42420</v>
      </c>
      <c r="B2122" s="199">
        <v>2138.0920000000001</v>
      </c>
      <c r="C2122" s="199">
        <v>-40.781637000000003</v>
      </c>
      <c r="D2122" s="198">
        <v>1692.5</v>
      </c>
    </row>
    <row r="2123" spans="1:4">
      <c r="A2123" s="198">
        <v>42440</v>
      </c>
      <c r="B2123" s="199">
        <v>2138.462</v>
      </c>
      <c r="C2123" s="199">
        <v>-40.308864999999997</v>
      </c>
      <c r="D2123" s="198">
        <v>1694.5</v>
      </c>
    </row>
    <row r="2124" spans="1:4">
      <c r="A2124" s="198">
        <v>42460</v>
      </c>
      <c r="B2124" s="199">
        <v>2138.8319999999999</v>
      </c>
      <c r="C2124" s="199">
        <v>-41.627135000000003</v>
      </c>
      <c r="D2124" s="198">
        <v>1694.5</v>
      </c>
    </row>
    <row r="2125" spans="1:4">
      <c r="A2125" s="198">
        <v>42480</v>
      </c>
      <c r="B2125" s="199">
        <v>2139.174</v>
      </c>
      <c r="C2125" s="199">
        <v>-41.725673</v>
      </c>
      <c r="D2125" s="198">
        <v>1695.5</v>
      </c>
    </row>
    <row r="2126" spans="1:4">
      <c r="A2126" s="198">
        <v>42500</v>
      </c>
      <c r="B2126" s="199">
        <v>2139.5369999999998</v>
      </c>
      <c r="C2126" s="199">
        <v>-41.869256</v>
      </c>
      <c r="D2126" s="198">
        <v>1696.5</v>
      </c>
    </row>
    <row r="2127" spans="1:4">
      <c r="A2127" s="198">
        <v>42520</v>
      </c>
      <c r="B2127" s="199">
        <v>2139.8789999999999</v>
      </c>
      <c r="C2127" s="199">
        <v>-41.138362999999998</v>
      </c>
      <c r="D2127" s="198">
        <v>1697.5</v>
      </c>
    </row>
    <row r="2128" spans="1:4">
      <c r="A2128" s="198">
        <v>42540</v>
      </c>
      <c r="B2128" s="199">
        <v>2140.2429999999999</v>
      </c>
      <c r="C2128" s="199">
        <v>-40.603378999999997</v>
      </c>
      <c r="D2128" s="198">
        <v>1697.5</v>
      </c>
    </row>
    <row r="2129" spans="1:4">
      <c r="A2129" s="198">
        <v>42560</v>
      </c>
      <c r="B2129" s="199">
        <v>2140.6089999999999</v>
      </c>
      <c r="C2129" s="199">
        <v>-41.031475</v>
      </c>
      <c r="D2129" s="198">
        <v>1698</v>
      </c>
    </row>
    <row r="2130" spans="1:4">
      <c r="A2130" s="198">
        <v>42580</v>
      </c>
      <c r="B2130" s="199">
        <v>2140.9690000000001</v>
      </c>
      <c r="C2130" s="199">
        <v>-41.651221999999997</v>
      </c>
      <c r="D2130" s="198">
        <v>1700</v>
      </c>
    </row>
    <row r="2131" spans="1:4">
      <c r="A2131" s="198">
        <v>42600</v>
      </c>
      <c r="B2131" s="199">
        <v>2141.3009999999999</v>
      </c>
      <c r="C2131" s="199">
        <v>-40.929729000000002</v>
      </c>
      <c r="D2131" s="198">
        <v>1701.5</v>
      </c>
    </row>
    <row r="2132" spans="1:4">
      <c r="A2132" s="198">
        <v>42620</v>
      </c>
      <c r="B2132" s="199">
        <v>2141.6750000000002</v>
      </c>
      <c r="C2132" s="199">
        <v>-39.994813000000001</v>
      </c>
      <c r="D2132" s="198">
        <v>1702</v>
      </c>
    </row>
    <row r="2133" spans="1:4">
      <c r="A2133" s="198">
        <v>42640</v>
      </c>
      <c r="B2133" s="199">
        <v>2142.0459999999998</v>
      </c>
      <c r="C2133" s="199">
        <v>-40.375472000000002</v>
      </c>
      <c r="D2133" s="198">
        <v>1704</v>
      </c>
    </row>
    <row r="2134" spans="1:4">
      <c r="A2134" s="198">
        <v>42660</v>
      </c>
      <c r="B2134" s="199">
        <v>2142.3890000000001</v>
      </c>
      <c r="C2134" s="199">
        <v>-41.003264999999999</v>
      </c>
      <c r="D2134" s="198">
        <v>1704.5</v>
      </c>
    </row>
    <row r="2135" spans="1:4">
      <c r="A2135" s="198">
        <v>42680</v>
      </c>
      <c r="B2135" s="199">
        <v>2142.7779999999998</v>
      </c>
      <c r="C2135" s="199">
        <v>-40.639536999999997</v>
      </c>
      <c r="D2135" s="198">
        <v>1705</v>
      </c>
    </row>
    <row r="2136" spans="1:4">
      <c r="A2136" s="198">
        <v>42700</v>
      </c>
      <c r="B2136" s="199">
        <v>2143.1390000000001</v>
      </c>
      <c r="C2136" s="199">
        <v>-39.682687000000001</v>
      </c>
      <c r="D2136" s="198">
        <v>1707</v>
      </c>
    </row>
    <row r="2137" spans="1:4">
      <c r="A2137" s="198">
        <v>42720</v>
      </c>
      <c r="B2137" s="199">
        <v>2143.491</v>
      </c>
      <c r="C2137" s="199">
        <v>-39.292783999999997</v>
      </c>
      <c r="D2137" s="198">
        <v>1709</v>
      </c>
    </row>
    <row r="2138" spans="1:4">
      <c r="A2138" s="198">
        <v>42740</v>
      </c>
      <c r="B2138" s="199">
        <v>2143.8620000000001</v>
      </c>
      <c r="C2138" s="199">
        <v>-40.390538999999997</v>
      </c>
      <c r="D2138" s="198">
        <v>1710</v>
      </c>
    </row>
    <row r="2139" spans="1:4">
      <c r="A2139" s="198">
        <v>42760</v>
      </c>
      <c r="B2139" s="199">
        <v>2144.2399999999998</v>
      </c>
      <c r="C2139" s="199">
        <v>-39.397354</v>
      </c>
      <c r="D2139" s="198">
        <v>1711</v>
      </c>
    </row>
    <row r="2140" spans="1:4">
      <c r="A2140" s="198">
        <v>42780</v>
      </c>
      <c r="B2140" s="199">
        <v>2144.5770000000002</v>
      </c>
      <c r="C2140" s="199">
        <v>-39.662610999999998</v>
      </c>
      <c r="D2140" s="198">
        <v>1712.5</v>
      </c>
    </row>
    <row r="2141" spans="1:4">
      <c r="A2141" s="198">
        <v>42800</v>
      </c>
      <c r="B2141" s="199">
        <v>2144.9409999999998</v>
      </c>
      <c r="C2141" s="199">
        <v>-40.203819000000003</v>
      </c>
      <c r="D2141" s="198">
        <v>1713.5</v>
      </c>
    </row>
    <row r="2142" spans="1:4">
      <c r="A2142" s="198">
        <v>42820</v>
      </c>
      <c r="B2142" s="199">
        <v>2145.3270000000002</v>
      </c>
      <c r="C2142" s="199">
        <v>-39.53228</v>
      </c>
      <c r="D2142" s="198">
        <v>1715.5</v>
      </c>
    </row>
    <row r="2143" spans="1:4">
      <c r="A2143" s="198">
        <v>42840</v>
      </c>
      <c r="B2143" s="199">
        <v>2145.7829999999999</v>
      </c>
      <c r="C2143" s="199">
        <v>-39.43432</v>
      </c>
      <c r="D2143" s="198">
        <v>1717</v>
      </c>
    </row>
    <row r="2144" spans="1:4">
      <c r="A2144" s="198">
        <v>42860</v>
      </c>
      <c r="B2144" s="199">
        <v>2146.19</v>
      </c>
      <c r="C2144" s="199">
        <v>-39.541769000000002</v>
      </c>
      <c r="D2144" s="198">
        <v>1717.5</v>
      </c>
    </row>
    <row r="2145" spans="1:4">
      <c r="A2145" s="198">
        <v>42880</v>
      </c>
      <c r="B2145" s="199">
        <v>2146.6559999999999</v>
      </c>
      <c r="C2145" s="199">
        <v>-39.474077000000001</v>
      </c>
      <c r="D2145" s="198">
        <v>1719</v>
      </c>
    </row>
    <row r="2146" spans="1:4">
      <c r="A2146" s="198">
        <v>42900</v>
      </c>
      <c r="B2146" s="199">
        <v>2147.116</v>
      </c>
      <c r="C2146" s="199">
        <v>-39.827303999999998</v>
      </c>
      <c r="D2146" s="198">
        <v>1719</v>
      </c>
    </row>
    <row r="2147" spans="1:4">
      <c r="A2147" s="198">
        <v>42920</v>
      </c>
      <c r="B2147" s="199">
        <v>2147.5709999999999</v>
      </c>
      <c r="C2147" s="199">
        <v>-38.674154000000001</v>
      </c>
      <c r="D2147" s="198">
        <v>1719.5</v>
      </c>
    </row>
    <row r="2148" spans="1:4">
      <c r="A2148" s="198">
        <v>42940</v>
      </c>
      <c r="B2148" s="199">
        <v>2148.0100000000002</v>
      </c>
      <c r="C2148" s="199">
        <v>-38.988793000000001</v>
      </c>
      <c r="D2148" s="198">
        <v>1720.5</v>
      </c>
    </row>
    <row r="2149" spans="1:4">
      <c r="A2149" s="198">
        <v>42960</v>
      </c>
      <c r="B2149" s="199">
        <v>2148.4749999999999</v>
      </c>
      <c r="C2149" s="199">
        <v>-39.04871</v>
      </c>
      <c r="D2149" s="198">
        <v>1721.5</v>
      </c>
    </row>
    <row r="2150" spans="1:4">
      <c r="A2150" s="198">
        <v>42980</v>
      </c>
      <c r="B2150" s="199">
        <v>2148.91</v>
      </c>
      <c r="C2150" s="199">
        <v>-39.628850999999997</v>
      </c>
      <c r="D2150" s="198">
        <v>1722.5</v>
      </c>
    </row>
    <row r="2151" spans="1:4">
      <c r="A2151" s="198">
        <v>43000</v>
      </c>
      <c r="B2151" s="199">
        <v>2149.3510000000001</v>
      </c>
      <c r="C2151" s="199">
        <v>-39.356960999999998</v>
      </c>
      <c r="D2151" s="198">
        <v>1723.5</v>
      </c>
    </row>
    <row r="2152" spans="1:4">
      <c r="A2152" s="198">
        <v>43020</v>
      </c>
      <c r="B2152" s="199">
        <v>2149.8110000000001</v>
      </c>
      <c r="C2152" s="199">
        <v>-38.481738999999997</v>
      </c>
      <c r="D2152" s="198">
        <v>1723.5</v>
      </c>
    </row>
    <row r="2153" spans="1:4">
      <c r="A2153" s="198">
        <v>43040</v>
      </c>
      <c r="B2153" s="199">
        <v>2150.2829999999999</v>
      </c>
      <c r="C2153" s="199">
        <v>-38.039703000000003</v>
      </c>
      <c r="D2153" s="198">
        <v>1725</v>
      </c>
    </row>
    <row r="2154" spans="1:4">
      <c r="A2154" s="198">
        <v>43060</v>
      </c>
      <c r="B2154" s="199">
        <v>2150.7429999999999</v>
      </c>
      <c r="C2154" s="199">
        <v>-38.638435000000001</v>
      </c>
      <c r="D2154" s="198">
        <v>1726.5</v>
      </c>
    </row>
    <row r="2155" spans="1:4">
      <c r="A2155" s="198">
        <v>43080</v>
      </c>
      <c r="B2155" s="199">
        <v>2151.239</v>
      </c>
      <c r="C2155" s="199">
        <v>-38.720483999999999</v>
      </c>
      <c r="D2155" s="198">
        <v>1727.5</v>
      </c>
    </row>
    <row r="2156" spans="1:4">
      <c r="A2156" s="198">
        <v>43100</v>
      </c>
      <c r="B2156" s="199">
        <v>2151.694</v>
      </c>
      <c r="C2156" s="199">
        <v>-38.058374000000001</v>
      </c>
      <c r="D2156" s="198">
        <v>1729</v>
      </c>
    </row>
    <row r="2157" spans="1:4">
      <c r="A2157" s="198">
        <v>43120</v>
      </c>
      <c r="B2157" s="199">
        <v>2152.19</v>
      </c>
      <c r="C2157" s="199">
        <v>-38.807136999999997</v>
      </c>
      <c r="D2157" s="198">
        <v>1729</v>
      </c>
    </row>
    <row r="2158" spans="1:4">
      <c r="A2158" s="198">
        <v>43140</v>
      </c>
      <c r="B2158" s="199">
        <v>2152.6990000000001</v>
      </c>
      <c r="C2158" s="199">
        <v>-39.553083999999998</v>
      </c>
      <c r="D2158" s="198">
        <v>1730</v>
      </c>
    </row>
    <row r="2159" spans="1:4">
      <c r="A2159" s="198">
        <v>43160</v>
      </c>
      <c r="B2159" s="199">
        <v>2153.1660000000002</v>
      </c>
      <c r="C2159" s="199">
        <v>-38.850707</v>
      </c>
      <c r="D2159" s="198">
        <v>1731</v>
      </c>
    </row>
    <row r="2160" spans="1:4">
      <c r="A2160" s="198">
        <v>43180</v>
      </c>
      <c r="B2160" s="199">
        <v>2153.6709999999998</v>
      </c>
      <c r="C2160" s="199">
        <v>-39.520989999999998</v>
      </c>
      <c r="D2160" s="198">
        <v>1732</v>
      </c>
    </row>
    <row r="2161" spans="1:4">
      <c r="A2161" s="198">
        <v>43200</v>
      </c>
      <c r="B2161" s="199">
        <v>2154.1889999999999</v>
      </c>
      <c r="C2161" s="199">
        <v>-39.755096999999999</v>
      </c>
      <c r="D2161" s="198">
        <v>1732</v>
      </c>
    </row>
    <row r="2162" spans="1:4">
      <c r="A2162" s="198">
        <v>43220</v>
      </c>
      <c r="B2162" s="199">
        <v>2154.643</v>
      </c>
      <c r="C2162" s="199">
        <v>-40.750329999999998</v>
      </c>
      <c r="D2162" s="198">
        <v>1732.5</v>
      </c>
    </row>
    <row r="2163" spans="1:4">
      <c r="A2163" s="198">
        <v>43240</v>
      </c>
      <c r="B2163" s="199">
        <v>2155.1</v>
      </c>
      <c r="C2163" s="199">
        <v>-39.451444000000002</v>
      </c>
      <c r="D2163" s="198">
        <v>1733</v>
      </c>
    </row>
    <row r="2164" spans="1:4">
      <c r="A2164" s="198">
        <v>43260</v>
      </c>
      <c r="B2164" s="199">
        <v>2155.5970000000002</v>
      </c>
      <c r="C2164" s="199">
        <v>-38.946781000000001</v>
      </c>
      <c r="D2164" s="198">
        <v>1733.5</v>
      </c>
    </row>
    <row r="2165" spans="1:4">
      <c r="A2165" s="198">
        <v>43280</v>
      </c>
      <c r="B2165" s="199">
        <v>2156.0819999999999</v>
      </c>
      <c r="C2165" s="199">
        <v>-39.658495000000002</v>
      </c>
      <c r="D2165" s="198">
        <v>1733.5</v>
      </c>
    </row>
    <row r="2166" spans="1:4">
      <c r="A2166" s="198">
        <v>43300</v>
      </c>
      <c r="B2166" s="199">
        <v>2156.5790000000002</v>
      </c>
      <c r="C2166" s="199">
        <v>-39.321750999999999</v>
      </c>
      <c r="D2166" s="198">
        <v>1734.5</v>
      </c>
    </row>
    <row r="2167" spans="1:4">
      <c r="A2167" s="198">
        <v>43320</v>
      </c>
      <c r="B2167" s="199">
        <v>2157.0450000000001</v>
      </c>
      <c r="C2167" s="199">
        <v>-38.450257999999998</v>
      </c>
      <c r="D2167" s="198">
        <v>1735.5</v>
      </c>
    </row>
    <row r="2168" spans="1:4">
      <c r="A2168" s="198">
        <v>43340</v>
      </c>
      <c r="B2168" s="199">
        <v>2157.4879999999998</v>
      </c>
      <c r="C2168" s="199">
        <v>-39.913927999999999</v>
      </c>
      <c r="D2168" s="198">
        <v>1736</v>
      </c>
    </row>
    <row r="2169" spans="1:4">
      <c r="A2169" s="198">
        <v>43360</v>
      </c>
      <c r="B2169" s="199">
        <v>2157.7890000000002</v>
      </c>
      <c r="C2169" s="199">
        <v>-41.068339000000002</v>
      </c>
      <c r="D2169" s="198">
        <v>1736</v>
      </c>
    </row>
    <row r="2170" spans="1:4">
      <c r="A2170" s="198">
        <v>43380</v>
      </c>
      <c r="B2170" s="199">
        <v>2158.08</v>
      </c>
      <c r="C2170" s="199">
        <v>-42.455703999999997</v>
      </c>
      <c r="D2170" s="198">
        <v>1737</v>
      </c>
    </row>
    <row r="2171" spans="1:4">
      <c r="A2171" s="198">
        <v>43400</v>
      </c>
      <c r="B2171" s="199">
        <v>2158.3359999999998</v>
      </c>
      <c r="C2171" s="199">
        <v>-41.460780999999997</v>
      </c>
      <c r="D2171" s="198">
        <v>1737.5</v>
      </c>
    </row>
    <row r="2172" spans="1:4">
      <c r="A2172" s="198">
        <v>43420</v>
      </c>
      <c r="B2172" s="199">
        <v>2158.6129999999998</v>
      </c>
      <c r="C2172" s="199">
        <v>-41.482743999999997</v>
      </c>
      <c r="D2172" s="198">
        <v>1738.5</v>
      </c>
    </row>
    <row r="2173" spans="1:4">
      <c r="A2173" s="198">
        <v>43440</v>
      </c>
      <c r="B2173" s="199">
        <v>2158.8989999999999</v>
      </c>
      <c r="C2173" s="199">
        <v>-42.010769000000003</v>
      </c>
      <c r="D2173" s="198">
        <v>1739</v>
      </c>
    </row>
    <row r="2174" spans="1:4">
      <c r="A2174" s="198">
        <v>43460</v>
      </c>
      <c r="B2174" s="199">
        <v>2159.1860000000001</v>
      </c>
      <c r="C2174" s="199">
        <v>-42.980835999999996</v>
      </c>
      <c r="D2174" s="198">
        <v>1740</v>
      </c>
    </row>
    <row r="2175" spans="1:4">
      <c r="A2175" s="198">
        <v>43480</v>
      </c>
      <c r="B2175" s="199">
        <v>2159.4630000000002</v>
      </c>
      <c r="C2175" s="199">
        <v>-43.812995999999998</v>
      </c>
      <c r="D2175" s="198">
        <v>1741</v>
      </c>
    </row>
    <row r="2176" spans="1:4">
      <c r="A2176" s="198">
        <v>43500</v>
      </c>
      <c r="B2176" s="199">
        <v>2159.7640000000001</v>
      </c>
      <c r="C2176" s="199">
        <v>-42.613022999999998</v>
      </c>
      <c r="D2176" s="198">
        <v>1741</v>
      </c>
    </row>
    <row r="2177" spans="1:4">
      <c r="A2177" s="198">
        <v>43520</v>
      </c>
      <c r="B2177" s="199">
        <v>2159.9870000000001</v>
      </c>
      <c r="C2177" s="199">
        <v>-43.851703999999998</v>
      </c>
      <c r="D2177" s="198">
        <v>1742.5</v>
      </c>
    </row>
    <row r="2178" spans="1:4">
      <c r="A2178" s="198">
        <v>43540</v>
      </c>
      <c r="B2178" s="199">
        <v>2160.2260000000001</v>
      </c>
      <c r="C2178" s="199">
        <v>-42.358536000000001</v>
      </c>
      <c r="D2178" s="198">
        <v>1743.5</v>
      </c>
    </row>
    <row r="2179" spans="1:4">
      <c r="A2179" s="198">
        <v>43560</v>
      </c>
      <c r="B2179" s="199">
        <v>2160.4940000000001</v>
      </c>
      <c r="C2179" s="199">
        <v>-43.590597000000002</v>
      </c>
      <c r="D2179" s="198">
        <v>1744</v>
      </c>
    </row>
    <row r="2180" spans="1:4">
      <c r="A2180" s="198">
        <v>43580</v>
      </c>
      <c r="B2180" s="199">
        <v>2160.7339999999999</v>
      </c>
      <c r="C2180" s="199">
        <v>-43.730832999999997</v>
      </c>
      <c r="D2180" s="198">
        <v>1746</v>
      </c>
    </row>
    <row r="2181" spans="1:4">
      <c r="A2181" s="198">
        <v>43600</v>
      </c>
      <c r="B2181" s="199">
        <v>2160.9740000000002</v>
      </c>
      <c r="C2181" s="199">
        <v>-44.036000000000001</v>
      </c>
      <c r="D2181" s="198">
        <v>1747</v>
      </c>
    </row>
    <row r="2182" spans="1:4">
      <c r="A2182" s="198">
        <v>43620</v>
      </c>
      <c r="B2182" s="199">
        <v>2161.2379999999998</v>
      </c>
      <c r="C2182" s="199">
        <v>-44.149923999999999</v>
      </c>
      <c r="D2182" s="198">
        <v>1748</v>
      </c>
    </row>
    <row r="2183" spans="1:4">
      <c r="A2183" s="198">
        <v>43640</v>
      </c>
      <c r="B2183" s="199">
        <v>2161.4780000000001</v>
      </c>
      <c r="C2183" s="199">
        <v>-43.388249999999999</v>
      </c>
      <c r="D2183" s="198">
        <v>1749.5</v>
      </c>
    </row>
    <row r="2184" spans="1:4">
      <c r="A2184" s="198">
        <v>43660</v>
      </c>
      <c r="B2184" s="199">
        <v>2161.741</v>
      </c>
      <c r="C2184" s="199">
        <v>-43.192281000000001</v>
      </c>
      <c r="D2184" s="198">
        <v>1750.5</v>
      </c>
    </row>
    <row r="2185" spans="1:4">
      <c r="A2185" s="198">
        <v>43680</v>
      </c>
      <c r="B2185" s="199">
        <v>2162.0100000000002</v>
      </c>
      <c r="C2185" s="199">
        <v>-42.072676999999999</v>
      </c>
      <c r="D2185" s="198">
        <v>1752.5</v>
      </c>
    </row>
    <row r="2186" spans="1:4">
      <c r="A2186" s="198">
        <v>43700</v>
      </c>
      <c r="B2186" s="199">
        <v>2162.268</v>
      </c>
      <c r="C2186" s="199">
        <v>-42.906899000000003</v>
      </c>
      <c r="D2186" s="198">
        <v>1753</v>
      </c>
    </row>
    <row r="2187" spans="1:4">
      <c r="A2187" s="198">
        <v>43720</v>
      </c>
      <c r="B2187" s="199">
        <v>2162.5210000000002</v>
      </c>
      <c r="C2187" s="199">
        <v>-41.526285000000001</v>
      </c>
      <c r="D2187" s="198">
        <v>1754</v>
      </c>
    </row>
    <row r="2188" spans="1:4">
      <c r="A2188" s="198">
        <v>43740</v>
      </c>
      <c r="B2188" s="199">
        <v>2162.7759999999998</v>
      </c>
      <c r="C2188" s="199">
        <v>-42.226863000000002</v>
      </c>
      <c r="D2188" s="198">
        <v>1755.5</v>
      </c>
    </row>
    <row r="2189" spans="1:4">
      <c r="A2189" s="198">
        <v>43760</v>
      </c>
      <c r="B2189" s="199">
        <v>2163.0419999999999</v>
      </c>
      <c r="C2189" s="199">
        <v>-42.843985000000004</v>
      </c>
      <c r="D2189" s="198">
        <v>1756.5</v>
      </c>
    </row>
    <row r="2190" spans="1:4">
      <c r="A2190" s="198">
        <v>43780</v>
      </c>
      <c r="B2190" s="199">
        <v>2163.3130000000001</v>
      </c>
      <c r="C2190" s="199">
        <v>-41.823653</v>
      </c>
      <c r="D2190" s="198">
        <v>1757</v>
      </c>
    </row>
    <row r="2191" spans="1:4">
      <c r="A2191" s="198">
        <v>43800</v>
      </c>
      <c r="B2191" s="199">
        <v>2163.5720000000001</v>
      </c>
      <c r="C2191" s="199">
        <v>-42.674092999999999</v>
      </c>
      <c r="D2191" s="198">
        <v>1759</v>
      </c>
    </row>
    <row r="2192" spans="1:4">
      <c r="A2192" s="198">
        <v>43820</v>
      </c>
      <c r="B2192" s="199">
        <v>2163.8229999999999</v>
      </c>
      <c r="C2192" s="199">
        <v>-41.522311000000002</v>
      </c>
      <c r="D2192" s="198">
        <v>1760</v>
      </c>
    </row>
    <row r="2193" spans="1:4">
      <c r="A2193" s="198">
        <v>43840</v>
      </c>
      <c r="B2193" s="199">
        <v>2164.0949999999998</v>
      </c>
      <c r="C2193" s="199">
        <v>-42.939962999999999</v>
      </c>
      <c r="D2193" s="198">
        <v>1760.5</v>
      </c>
    </row>
    <row r="2194" spans="1:4">
      <c r="A2194" s="198">
        <v>43860</v>
      </c>
      <c r="B2194" s="199">
        <v>2164.3780000000002</v>
      </c>
      <c r="C2194" s="199">
        <v>-40.425265000000003</v>
      </c>
      <c r="D2194" s="198">
        <v>1761.5</v>
      </c>
    </row>
    <row r="2195" spans="1:4">
      <c r="A2195" s="198">
        <v>43880</v>
      </c>
      <c r="B2195" s="199">
        <v>2164.6379999999999</v>
      </c>
      <c r="C2195" s="199">
        <v>-42.665999999999997</v>
      </c>
      <c r="D2195" s="198">
        <v>1762.5</v>
      </c>
    </row>
    <row r="2196" spans="1:4">
      <c r="A2196" s="198">
        <v>43900</v>
      </c>
      <c r="B2196" s="199">
        <v>2164.902</v>
      </c>
      <c r="C2196" s="199">
        <v>-42.069620999999998</v>
      </c>
      <c r="D2196" s="198">
        <v>1764</v>
      </c>
    </row>
    <row r="2197" spans="1:4">
      <c r="A2197" s="198">
        <v>43920</v>
      </c>
      <c r="B2197" s="199">
        <v>2165.163</v>
      </c>
      <c r="C2197" s="199">
        <v>-42.984980999999998</v>
      </c>
      <c r="D2197" s="198">
        <v>1764.5</v>
      </c>
    </row>
    <row r="2198" spans="1:4">
      <c r="A2198" s="198">
        <v>43940</v>
      </c>
      <c r="B2198" s="199">
        <v>2165.4540000000002</v>
      </c>
      <c r="C2198" s="199">
        <v>-43.964604999999999</v>
      </c>
      <c r="D2198" s="198">
        <v>1765</v>
      </c>
    </row>
    <row r="2199" spans="1:4">
      <c r="A2199" s="198">
        <v>43960</v>
      </c>
      <c r="B2199" s="199">
        <v>2165.6990000000001</v>
      </c>
      <c r="C2199" s="199">
        <v>-42.261020000000002</v>
      </c>
      <c r="D2199" s="198">
        <v>1766</v>
      </c>
    </row>
    <row r="2200" spans="1:4">
      <c r="A2200" s="198">
        <v>43980</v>
      </c>
      <c r="B2200" s="199">
        <v>2165.9740000000002</v>
      </c>
      <c r="C2200" s="199">
        <v>-44.776544999999999</v>
      </c>
      <c r="D2200" s="198">
        <v>1767</v>
      </c>
    </row>
    <row r="2201" spans="1:4">
      <c r="A2201" s="198">
        <v>44000</v>
      </c>
      <c r="B2201" s="199">
        <v>2166.2629999999999</v>
      </c>
      <c r="C2201" s="199">
        <v>-41.295433000000003</v>
      </c>
      <c r="D2201" s="198">
        <v>1769</v>
      </c>
    </row>
    <row r="2202" spans="1:4">
      <c r="A2202" s="198">
        <v>44020</v>
      </c>
      <c r="B2202" s="199">
        <v>2166.4989999999998</v>
      </c>
      <c r="C2202" s="199">
        <v>-41.825254000000001</v>
      </c>
      <c r="D2202" s="198">
        <v>1769.5</v>
      </c>
    </row>
    <row r="2203" spans="1:4">
      <c r="A2203" s="198">
        <v>44040</v>
      </c>
      <c r="B2203" s="199">
        <v>2166.7460000000001</v>
      </c>
      <c r="C2203" s="199">
        <v>-42.683805999999997</v>
      </c>
      <c r="D2203" s="198">
        <v>1770.5</v>
      </c>
    </row>
    <row r="2204" spans="1:4">
      <c r="A2204" s="198">
        <v>44060</v>
      </c>
      <c r="B2204" s="199">
        <v>2167.0309999999999</v>
      </c>
      <c r="C2204" s="199">
        <v>-41.939439</v>
      </c>
      <c r="D2204" s="198">
        <v>1771</v>
      </c>
    </row>
    <row r="2205" spans="1:4">
      <c r="A2205" s="198">
        <v>44080</v>
      </c>
      <c r="B2205" s="199">
        <v>2167.2649999999999</v>
      </c>
      <c r="C2205" s="199">
        <v>-43.581837999999998</v>
      </c>
      <c r="D2205" s="198">
        <v>1772</v>
      </c>
    </row>
    <row r="2206" spans="1:4">
      <c r="A2206" s="198">
        <v>44100</v>
      </c>
      <c r="B2206" s="199">
        <v>2167.4780000000001</v>
      </c>
      <c r="C2206" s="199">
        <v>-43.116760999999997</v>
      </c>
      <c r="D2206" s="198">
        <v>1773</v>
      </c>
    </row>
    <row r="2207" spans="1:4">
      <c r="A2207" s="198">
        <v>44120</v>
      </c>
      <c r="B2207" s="199">
        <v>2167.7730000000001</v>
      </c>
      <c r="C2207" s="199">
        <v>-42.691220000000001</v>
      </c>
      <c r="D2207" s="198">
        <v>1774.5</v>
      </c>
    </row>
    <row r="2208" spans="1:4">
      <c r="A2208" s="198">
        <v>44140</v>
      </c>
      <c r="B2208" s="199">
        <v>2168.0410000000002</v>
      </c>
      <c r="C2208" s="199">
        <v>-43.806381000000002</v>
      </c>
      <c r="D2208" s="198">
        <v>1774.5</v>
      </c>
    </row>
    <row r="2209" spans="1:4">
      <c r="A2209" s="198">
        <v>44160</v>
      </c>
      <c r="B2209" s="199">
        <v>2168.2979999999998</v>
      </c>
      <c r="C2209" s="199">
        <v>-43.646614999999997</v>
      </c>
      <c r="D2209" s="198">
        <v>1774.5</v>
      </c>
    </row>
    <row r="2210" spans="1:4">
      <c r="A2210" s="198">
        <v>44180</v>
      </c>
      <c r="B2210" s="199">
        <v>2168.5650000000001</v>
      </c>
      <c r="C2210" s="199">
        <v>-43.567340999999999</v>
      </c>
      <c r="D2210" s="198">
        <v>1775.5</v>
      </c>
    </row>
    <row r="2211" spans="1:4">
      <c r="A2211" s="198">
        <v>44200</v>
      </c>
      <c r="B2211" s="199">
        <v>2168.8310000000001</v>
      </c>
      <c r="C2211" s="199">
        <v>-41.839022999999997</v>
      </c>
      <c r="D2211" s="198">
        <v>1776.5</v>
      </c>
    </row>
    <row r="2212" spans="1:4">
      <c r="A2212" s="198">
        <v>44220</v>
      </c>
      <c r="B2212" s="199">
        <v>2169.14</v>
      </c>
      <c r="C2212" s="199">
        <v>-41.674498</v>
      </c>
      <c r="D2212" s="198">
        <v>1776.5</v>
      </c>
    </row>
    <row r="2213" spans="1:4">
      <c r="A2213" s="198">
        <v>44240</v>
      </c>
      <c r="B2213" s="199">
        <v>2169.4169999999999</v>
      </c>
      <c r="C2213" s="199">
        <v>-43.405667999999999</v>
      </c>
      <c r="D2213" s="198">
        <v>1777.5</v>
      </c>
    </row>
    <row r="2214" spans="1:4">
      <c r="A2214" s="198">
        <v>44260</v>
      </c>
      <c r="B2214" s="199">
        <v>2169.7150000000001</v>
      </c>
      <c r="C2214" s="199">
        <v>-43.098590999999999</v>
      </c>
      <c r="D2214" s="198">
        <v>1779.5</v>
      </c>
    </row>
    <row r="2215" spans="1:4">
      <c r="A2215" s="198">
        <v>44280</v>
      </c>
      <c r="B2215" s="199">
        <v>2170.0030000000002</v>
      </c>
      <c r="C2215" s="199">
        <v>-44.041181000000002</v>
      </c>
      <c r="D2215" s="198">
        <v>1780</v>
      </c>
    </row>
    <row r="2216" spans="1:4">
      <c r="A2216" s="198">
        <v>44300</v>
      </c>
      <c r="B2216" s="199">
        <v>2170.2979999999998</v>
      </c>
      <c r="C2216" s="199">
        <v>-41.504305000000002</v>
      </c>
      <c r="D2216" s="198">
        <v>1781</v>
      </c>
    </row>
    <row r="2217" spans="1:4">
      <c r="A2217" s="198">
        <v>44320</v>
      </c>
      <c r="B2217" s="199">
        <v>2170.5889999999999</v>
      </c>
      <c r="C2217" s="199">
        <v>-41.983505000000001</v>
      </c>
      <c r="D2217" s="198">
        <v>1781.5</v>
      </c>
    </row>
    <row r="2218" spans="1:4">
      <c r="A2218" s="198">
        <v>44340</v>
      </c>
      <c r="B2218" s="199">
        <v>2170.8809999999999</v>
      </c>
      <c r="C2218" s="199">
        <v>-41.746952</v>
      </c>
      <c r="D2218" s="198">
        <v>1782.5</v>
      </c>
    </row>
    <row r="2219" spans="1:4">
      <c r="A2219" s="198">
        <v>44360</v>
      </c>
      <c r="B2219" s="199">
        <v>2171.2080000000001</v>
      </c>
      <c r="C2219" s="199">
        <v>-41.748593</v>
      </c>
      <c r="D2219" s="198">
        <v>1783</v>
      </c>
    </row>
    <row r="2220" spans="1:4">
      <c r="A2220" s="198">
        <v>44380</v>
      </c>
      <c r="B2220" s="199">
        <v>2171.5349999999999</v>
      </c>
      <c r="C2220" s="199">
        <v>-41.150979</v>
      </c>
      <c r="D2220" s="198">
        <v>1784</v>
      </c>
    </row>
    <row r="2221" spans="1:4">
      <c r="A2221" s="198">
        <v>44400</v>
      </c>
      <c r="B2221" s="199">
        <v>2171.9079999999999</v>
      </c>
      <c r="C2221" s="199">
        <v>-39.870161000000003</v>
      </c>
      <c r="D2221" s="198">
        <v>1785.5</v>
      </c>
    </row>
    <row r="2222" spans="1:4">
      <c r="A2222" s="198">
        <v>44420</v>
      </c>
      <c r="B2222" s="199">
        <v>2172.2440000000001</v>
      </c>
      <c r="C2222" s="199">
        <v>-39.429524000000001</v>
      </c>
      <c r="D2222" s="198">
        <v>1786.5</v>
      </c>
    </row>
    <row r="2223" spans="1:4">
      <c r="A2223" s="198">
        <v>44440</v>
      </c>
      <c r="B2223" s="199">
        <v>2172.5859999999998</v>
      </c>
      <c r="C2223" s="199">
        <v>-40.907895000000003</v>
      </c>
      <c r="D2223" s="198">
        <v>1788</v>
      </c>
    </row>
    <row r="2224" spans="1:4">
      <c r="A2224" s="198">
        <v>44460</v>
      </c>
      <c r="B2224" s="199">
        <v>2172.998</v>
      </c>
      <c r="C2224" s="199">
        <v>-39.808689000000001</v>
      </c>
      <c r="D2224" s="198">
        <v>1788.5</v>
      </c>
    </row>
    <row r="2225" spans="1:4">
      <c r="A2225" s="198">
        <v>44480</v>
      </c>
      <c r="B2225" s="199">
        <v>2173.3870000000002</v>
      </c>
      <c r="C2225" s="199">
        <v>-40.269846000000001</v>
      </c>
      <c r="D2225" s="198">
        <v>1788.5</v>
      </c>
    </row>
    <row r="2226" spans="1:4">
      <c r="A2226" s="198">
        <v>44500</v>
      </c>
      <c r="B2226" s="199">
        <v>2173.7660000000001</v>
      </c>
      <c r="C2226" s="199">
        <v>-39.286622999999999</v>
      </c>
      <c r="D2226" s="198">
        <v>1789</v>
      </c>
    </row>
    <row r="2227" spans="1:4">
      <c r="A2227" s="198">
        <v>44520</v>
      </c>
      <c r="B2227" s="199">
        <v>2174.116</v>
      </c>
      <c r="C2227" s="199">
        <v>-40.5428</v>
      </c>
      <c r="D2227" s="198">
        <v>1789.5</v>
      </c>
    </row>
    <row r="2228" spans="1:4">
      <c r="A2228" s="198">
        <v>44540</v>
      </c>
      <c r="B2228" s="199">
        <v>2174.4949999999999</v>
      </c>
      <c r="C2228" s="199">
        <v>-41.071240000000003</v>
      </c>
      <c r="D2228" s="198">
        <v>1790</v>
      </c>
    </row>
    <row r="2229" spans="1:4">
      <c r="A2229" s="198">
        <v>44560</v>
      </c>
      <c r="B2229" s="199">
        <v>2174.8000000000002</v>
      </c>
      <c r="C2229" s="199">
        <v>-40.448197</v>
      </c>
      <c r="D2229" s="198">
        <v>1790.5</v>
      </c>
    </row>
    <row r="2230" spans="1:4">
      <c r="A2230" s="198">
        <v>44580</v>
      </c>
      <c r="B2230" s="199">
        <v>2175.12</v>
      </c>
      <c r="C2230" s="199">
        <v>-41.507812000000001</v>
      </c>
      <c r="D2230" s="198">
        <v>1791</v>
      </c>
    </row>
    <row r="2231" spans="1:4">
      <c r="A2231" s="198">
        <v>44600</v>
      </c>
      <c r="B2231" s="199">
        <v>2175.422</v>
      </c>
      <c r="C2231" s="199">
        <v>-42.561391</v>
      </c>
      <c r="D2231" s="198">
        <v>1791.5</v>
      </c>
    </row>
    <row r="2232" spans="1:4">
      <c r="A2232" s="198">
        <v>44620</v>
      </c>
      <c r="B2232" s="199">
        <v>2175.7530000000002</v>
      </c>
      <c r="C2232" s="199">
        <v>-41.591661999999999</v>
      </c>
      <c r="D2232" s="198">
        <v>1793</v>
      </c>
    </row>
    <row r="2233" spans="1:4">
      <c r="A2233" s="198">
        <v>44640</v>
      </c>
      <c r="B2233" s="199">
        <v>2175.9969999999998</v>
      </c>
      <c r="C2233" s="199">
        <v>-41.76623</v>
      </c>
      <c r="D2233" s="198">
        <v>1793.5</v>
      </c>
    </row>
    <row r="2234" spans="1:4">
      <c r="A2234" s="198">
        <v>44660</v>
      </c>
      <c r="B2234" s="199">
        <v>2176.277</v>
      </c>
      <c r="C2234" s="199">
        <v>-41.403785999999997</v>
      </c>
      <c r="D2234" s="198">
        <v>1794.5</v>
      </c>
    </row>
    <row r="2235" spans="1:4">
      <c r="A2235" s="198">
        <v>44680</v>
      </c>
      <c r="B2235" s="199">
        <v>2176.614</v>
      </c>
      <c r="C2235" s="199">
        <v>-42.160356</v>
      </c>
      <c r="D2235" s="198">
        <v>1795.5</v>
      </c>
    </row>
    <row r="2236" spans="1:4">
      <c r="A2236" s="198">
        <v>44700</v>
      </c>
      <c r="B2236" s="199">
        <v>2176.9609999999998</v>
      </c>
      <c r="C2236" s="199">
        <v>-40.585330999999996</v>
      </c>
      <c r="D2236" s="198">
        <v>1796</v>
      </c>
    </row>
    <row r="2237" spans="1:4">
      <c r="A2237" s="198">
        <v>44720</v>
      </c>
      <c r="B2237" s="199">
        <v>2177.297</v>
      </c>
      <c r="C2237" s="199">
        <v>-40.237439999999999</v>
      </c>
      <c r="D2237" s="198">
        <v>1797.5</v>
      </c>
    </row>
    <row r="2238" spans="1:4">
      <c r="A2238" s="198">
        <v>44740</v>
      </c>
      <c r="B2238" s="199">
        <v>2177.6210000000001</v>
      </c>
      <c r="C2238" s="199">
        <v>-40.664228000000001</v>
      </c>
      <c r="D2238" s="198">
        <v>1800.5</v>
      </c>
    </row>
    <row r="2239" spans="1:4">
      <c r="A2239" s="198">
        <v>44760</v>
      </c>
      <c r="B2239" s="199">
        <v>2177.9209999999998</v>
      </c>
      <c r="C2239" s="199">
        <v>-41.381233000000002</v>
      </c>
      <c r="D2239" s="198">
        <v>1802.5</v>
      </c>
    </row>
    <row r="2240" spans="1:4">
      <c r="A2240" s="198">
        <v>44780</v>
      </c>
      <c r="B2240" s="199">
        <v>2178.2570000000001</v>
      </c>
      <c r="C2240" s="199">
        <v>-40.173214000000002</v>
      </c>
      <c r="D2240" s="198">
        <v>1803</v>
      </c>
    </row>
    <row r="2241" spans="1:4">
      <c r="A2241" s="198">
        <v>44800</v>
      </c>
      <c r="B2241" s="199">
        <v>2178.5949999999998</v>
      </c>
      <c r="C2241" s="199">
        <v>-41.676302</v>
      </c>
      <c r="D2241" s="198">
        <v>1803.5</v>
      </c>
    </row>
    <row r="2242" spans="1:4">
      <c r="A2242" s="198">
        <v>44820</v>
      </c>
      <c r="B2242" s="199">
        <v>2178.9290000000001</v>
      </c>
      <c r="C2242" s="199">
        <v>-41.537993999999998</v>
      </c>
      <c r="D2242" s="198">
        <v>1804.5</v>
      </c>
    </row>
    <row r="2243" spans="1:4">
      <c r="A2243" s="198">
        <v>44840</v>
      </c>
      <c r="B2243" s="199">
        <v>2179.2640000000001</v>
      </c>
      <c r="C2243" s="199">
        <v>-40.855671999999998</v>
      </c>
      <c r="D2243" s="198">
        <v>1806</v>
      </c>
    </row>
    <row r="2244" spans="1:4">
      <c r="A2244" s="198">
        <v>44860</v>
      </c>
      <c r="B2244" s="199">
        <v>2179.5830000000001</v>
      </c>
      <c r="C2244" s="199">
        <v>-40.570720999999999</v>
      </c>
      <c r="D2244" s="198">
        <v>1808</v>
      </c>
    </row>
    <row r="2245" spans="1:4">
      <c r="A2245" s="198">
        <v>44880</v>
      </c>
      <c r="B2245" s="199">
        <v>2179.89</v>
      </c>
      <c r="C2245" s="199">
        <v>-42.539088</v>
      </c>
      <c r="D2245" s="198">
        <v>1809.5</v>
      </c>
    </row>
    <row r="2246" spans="1:4">
      <c r="A2246" s="198">
        <v>44900</v>
      </c>
      <c r="B2246" s="199">
        <v>2180.2139999999999</v>
      </c>
      <c r="C2246" s="199">
        <v>-41.987222000000003</v>
      </c>
      <c r="D2246" s="198">
        <v>1810</v>
      </c>
    </row>
    <row r="2247" spans="1:4">
      <c r="A2247" s="198">
        <v>44920</v>
      </c>
      <c r="B2247" s="199">
        <v>2180.547</v>
      </c>
      <c r="C2247" s="199">
        <v>-41.287838000000001</v>
      </c>
      <c r="D2247" s="198">
        <v>1811</v>
      </c>
    </row>
    <row r="2248" spans="1:4">
      <c r="A2248" s="198">
        <v>44940</v>
      </c>
      <c r="B2248" s="199">
        <v>2180.886</v>
      </c>
      <c r="C2248" s="199">
        <v>-41.125574999999998</v>
      </c>
      <c r="D2248" s="198">
        <v>1812.5</v>
      </c>
    </row>
    <row r="2249" spans="1:4">
      <c r="A2249" s="198">
        <v>44960</v>
      </c>
      <c r="B2249" s="199">
        <v>2181.2020000000002</v>
      </c>
      <c r="C2249" s="199">
        <v>-41.499746999999999</v>
      </c>
      <c r="D2249" s="198">
        <v>1814.5</v>
      </c>
    </row>
    <row r="2250" spans="1:4">
      <c r="A2250" s="198">
        <v>44980</v>
      </c>
      <c r="B2250" s="199">
        <v>2181.5410000000002</v>
      </c>
      <c r="C2250" s="199">
        <v>-40.014395</v>
      </c>
      <c r="D2250" s="198">
        <v>1815</v>
      </c>
    </row>
    <row r="2251" spans="1:4">
      <c r="A2251" s="198">
        <v>45000</v>
      </c>
      <c r="B2251" s="199">
        <v>2181.866</v>
      </c>
      <c r="C2251" s="199">
        <v>-41.012861999999998</v>
      </c>
      <c r="D2251" s="198">
        <v>1816.5</v>
      </c>
    </row>
    <row r="2252" spans="1:4">
      <c r="A2252" s="198">
        <v>45020</v>
      </c>
      <c r="B2252" s="199">
        <v>2182.2269999999999</v>
      </c>
      <c r="C2252" s="199">
        <v>-39.76108</v>
      </c>
      <c r="D2252" s="198">
        <v>1818</v>
      </c>
    </row>
    <row r="2253" spans="1:4">
      <c r="A2253" s="198">
        <v>45040</v>
      </c>
      <c r="B2253" s="199">
        <v>2182.5770000000002</v>
      </c>
      <c r="C2253" s="199">
        <v>-41.465971000000003</v>
      </c>
      <c r="D2253" s="198">
        <v>1818.5</v>
      </c>
    </row>
    <row r="2254" spans="1:4">
      <c r="A2254" s="198">
        <v>45060</v>
      </c>
      <c r="B2254" s="199">
        <v>2182.9450000000002</v>
      </c>
      <c r="C2254" s="199">
        <v>-40.783831999999997</v>
      </c>
      <c r="D2254" s="198">
        <v>1818.5</v>
      </c>
    </row>
    <row r="2255" spans="1:4">
      <c r="A2255" s="198">
        <v>45080</v>
      </c>
      <c r="B2255" s="199">
        <v>2183.2910000000002</v>
      </c>
      <c r="C2255" s="199">
        <v>-40.931387000000001</v>
      </c>
      <c r="D2255" s="198">
        <v>1818.5</v>
      </c>
    </row>
    <row r="2256" spans="1:4">
      <c r="A2256" s="198">
        <v>45100</v>
      </c>
      <c r="B2256" s="199">
        <v>2183.6329999999998</v>
      </c>
      <c r="C2256" s="199">
        <v>-40.889094</v>
      </c>
      <c r="D2256" s="198">
        <v>1819.5</v>
      </c>
    </row>
    <row r="2257" spans="1:4">
      <c r="A2257" s="198">
        <v>45120</v>
      </c>
      <c r="B2257" s="199">
        <v>2184.011</v>
      </c>
      <c r="C2257" s="199">
        <v>-40.737062999999999</v>
      </c>
      <c r="D2257" s="198">
        <v>1820</v>
      </c>
    </row>
    <row r="2258" spans="1:4">
      <c r="A2258" s="198">
        <v>45140</v>
      </c>
      <c r="B2258" s="199">
        <v>2184.375</v>
      </c>
      <c r="C2258" s="199">
        <v>-39.951675999999999</v>
      </c>
      <c r="D2258" s="198">
        <v>1821</v>
      </c>
    </row>
    <row r="2259" spans="1:4">
      <c r="A2259" s="198">
        <v>45160</v>
      </c>
      <c r="B2259" s="199">
        <v>2184.7260000000001</v>
      </c>
      <c r="C2259" s="199">
        <v>-41.654245000000003</v>
      </c>
      <c r="D2259" s="198">
        <v>1823</v>
      </c>
    </row>
    <row r="2260" spans="1:4">
      <c r="A2260" s="198">
        <v>45180</v>
      </c>
      <c r="B2260" s="199">
        <v>2185.0360000000001</v>
      </c>
      <c r="C2260" s="199">
        <v>-41.054065000000001</v>
      </c>
      <c r="D2260" s="198">
        <v>1825</v>
      </c>
    </row>
    <row r="2261" spans="1:4">
      <c r="A2261" s="198">
        <v>45200</v>
      </c>
      <c r="B2261" s="199">
        <v>2185.364</v>
      </c>
      <c r="C2261" s="199">
        <v>-40.351768</v>
      </c>
      <c r="D2261" s="198">
        <v>1825.5</v>
      </c>
    </row>
    <row r="2262" spans="1:4">
      <c r="A2262" s="198">
        <v>45220</v>
      </c>
      <c r="B2262" s="199">
        <v>2185.69</v>
      </c>
      <c r="C2262" s="199">
        <v>-39.905889999999999</v>
      </c>
      <c r="D2262" s="198">
        <v>1827</v>
      </c>
    </row>
    <row r="2263" spans="1:4">
      <c r="A2263" s="198">
        <v>45240</v>
      </c>
      <c r="B2263" s="199">
        <v>2186.0120000000002</v>
      </c>
      <c r="C2263" s="199">
        <v>-40.355030999999997</v>
      </c>
      <c r="D2263" s="198">
        <v>1827</v>
      </c>
    </row>
    <row r="2264" spans="1:4">
      <c r="A2264" s="198">
        <v>45260</v>
      </c>
      <c r="B2264" s="199">
        <v>2186.364</v>
      </c>
      <c r="C2264" s="199">
        <v>-40.212443</v>
      </c>
      <c r="D2264" s="198">
        <v>1828.5</v>
      </c>
    </row>
    <row r="2265" spans="1:4">
      <c r="A2265" s="198">
        <v>45280</v>
      </c>
      <c r="B2265" s="199">
        <v>2186.7060000000001</v>
      </c>
      <c r="C2265" s="199">
        <v>-41.724677999999997</v>
      </c>
      <c r="D2265" s="198">
        <v>1829.5</v>
      </c>
    </row>
    <row r="2266" spans="1:4">
      <c r="A2266" s="198">
        <v>45300</v>
      </c>
      <c r="B2266" s="199">
        <v>2187.0630000000001</v>
      </c>
      <c r="C2266" s="199">
        <v>-39.812381000000002</v>
      </c>
      <c r="D2266" s="198">
        <v>1831</v>
      </c>
    </row>
    <row r="2267" spans="1:4">
      <c r="A2267" s="198">
        <v>45320</v>
      </c>
      <c r="B2267" s="199">
        <v>2187.402</v>
      </c>
      <c r="C2267" s="199">
        <v>-41.260590000000001</v>
      </c>
      <c r="D2267" s="198">
        <v>1832</v>
      </c>
    </row>
    <row r="2268" spans="1:4">
      <c r="A2268" s="198">
        <v>45340</v>
      </c>
      <c r="B2268" s="199">
        <v>2187.77</v>
      </c>
      <c r="C2268" s="199">
        <v>-41.377988999999999</v>
      </c>
      <c r="D2268" s="198">
        <v>1833.5</v>
      </c>
    </row>
    <row r="2269" spans="1:4">
      <c r="A2269" s="198">
        <v>45360</v>
      </c>
      <c r="B2269" s="199">
        <v>2188.1089999999999</v>
      </c>
      <c r="C2269" s="199">
        <v>-40.477404</v>
      </c>
      <c r="D2269" s="198">
        <v>1834.5</v>
      </c>
    </row>
    <row r="2270" spans="1:4">
      <c r="A2270" s="198">
        <v>45380</v>
      </c>
      <c r="B2270" s="199">
        <v>2188.442</v>
      </c>
      <c r="C2270" s="199">
        <v>-41.168467999999997</v>
      </c>
      <c r="D2270" s="198">
        <v>1837</v>
      </c>
    </row>
    <row r="2271" spans="1:4">
      <c r="A2271" s="198">
        <v>45400</v>
      </c>
      <c r="B2271" s="199">
        <v>2188.826</v>
      </c>
      <c r="C2271" s="199">
        <v>-40.530572999999997</v>
      </c>
      <c r="D2271" s="198">
        <v>1839</v>
      </c>
    </row>
    <row r="2272" spans="1:4">
      <c r="A2272" s="198">
        <v>45420</v>
      </c>
      <c r="B2272" s="199">
        <v>2189.203</v>
      </c>
      <c r="C2272" s="199">
        <v>-40.483952000000002</v>
      </c>
      <c r="D2272" s="198">
        <v>1840</v>
      </c>
    </row>
    <row r="2273" spans="1:4">
      <c r="A2273" s="198">
        <v>45440</v>
      </c>
      <c r="B2273" s="199">
        <v>2189.59</v>
      </c>
      <c r="C2273" s="199">
        <v>-40.392687000000002</v>
      </c>
      <c r="D2273" s="198">
        <v>1841.5</v>
      </c>
    </row>
    <row r="2274" spans="1:4">
      <c r="A2274" s="198">
        <v>45460</v>
      </c>
      <c r="B2274" s="199">
        <v>2189.9879999999998</v>
      </c>
      <c r="C2274" s="199">
        <v>-39.130754000000003</v>
      </c>
      <c r="D2274" s="198">
        <v>1842.5</v>
      </c>
    </row>
    <row r="2275" spans="1:4">
      <c r="A2275" s="198">
        <v>45480</v>
      </c>
      <c r="B2275" s="199">
        <v>2190.3589999999999</v>
      </c>
      <c r="C2275" s="199">
        <v>-39.653585</v>
      </c>
      <c r="D2275" s="198">
        <v>1843.5</v>
      </c>
    </row>
    <row r="2276" spans="1:4">
      <c r="A2276" s="198">
        <v>45500</v>
      </c>
      <c r="B2276" s="199">
        <v>2190.7979999999998</v>
      </c>
      <c r="C2276" s="199">
        <v>-39.435899999999997</v>
      </c>
      <c r="D2276" s="198">
        <v>1844.5</v>
      </c>
    </row>
    <row r="2277" spans="1:4">
      <c r="A2277" s="198">
        <v>45520</v>
      </c>
      <c r="B2277" s="199">
        <v>2191.2370000000001</v>
      </c>
      <c r="C2277" s="199">
        <v>-40.561616999999998</v>
      </c>
      <c r="D2277" s="198">
        <v>1846</v>
      </c>
    </row>
    <row r="2278" spans="1:4">
      <c r="A2278" s="198">
        <v>45540</v>
      </c>
      <c r="B2278" s="199">
        <v>2191.692</v>
      </c>
      <c r="C2278" s="199">
        <v>-39.997647999999998</v>
      </c>
      <c r="D2278" s="198">
        <v>1846</v>
      </c>
    </row>
    <row r="2279" spans="1:4">
      <c r="A2279" s="198">
        <v>45560</v>
      </c>
      <c r="B2279" s="199">
        <v>2192.0810000000001</v>
      </c>
      <c r="C2279" s="199">
        <v>-40.057634999999998</v>
      </c>
      <c r="D2279" s="198">
        <v>1847.5</v>
      </c>
    </row>
    <row r="2280" spans="1:4">
      <c r="A2280" s="198">
        <v>45580</v>
      </c>
      <c r="B2280" s="199">
        <v>2192.4850000000001</v>
      </c>
      <c r="C2280" s="199">
        <v>-40.540520000000001</v>
      </c>
      <c r="D2280" s="198">
        <v>1848.5</v>
      </c>
    </row>
    <row r="2281" spans="1:4">
      <c r="A2281" s="198">
        <v>45600</v>
      </c>
      <c r="B2281" s="199">
        <v>2192.8960000000002</v>
      </c>
      <c r="C2281" s="199">
        <v>-39.233066000000001</v>
      </c>
      <c r="D2281" s="198">
        <v>1848.5</v>
      </c>
    </row>
    <row r="2282" spans="1:4">
      <c r="A2282" s="198">
        <v>45620</v>
      </c>
      <c r="B2282" s="199">
        <v>2193.288</v>
      </c>
      <c r="C2282" s="199">
        <v>-39.243673000000001</v>
      </c>
      <c r="D2282" s="198">
        <v>1850.5</v>
      </c>
    </row>
    <row r="2283" spans="1:4">
      <c r="A2283" s="198">
        <v>45640</v>
      </c>
      <c r="B2283" s="199">
        <v>2193.7689999999998</v>
      </c>
      <c r="C2283" s="199">
        <v>-39.164428000000001</v>
      </c>
      <c r="D2283" s="198">
        <v>1851</v>
      </c>
    </row>
    <row r="2284" spans="1:4">
      <c r="A2284" s="198">
        <v>45660</v>
      </c>
      <c r="B2284" s="199">
        <v>2194.1660000000002</v>
      </c>
      <c r="C2284" s="199">
        <v>-40.157102999999999</v>
      </c>
      <c r="D2284" s="198">
        <v>1852</v>
      </c>
    </row>
    <row r="2285" spans="1:4">
      <c r="A2285" s="198">
        <v>45680</v>
      </c>
      <c r="B2285" s="199">
        <v>2194.5859999999998</v>
      </c>
      <c r="C2285" s="199">
        <v>-39.213237999999997</v>
      </c>
      <c r="D2285" s="198">
        <v>1852</v>
      </c>
    </row>
    <row r="2286" spans="1:4">
      <c r="A2286" s="198">
        <v>45700</v>
      </c>
      <c r="B2286" s="199">
        <v>2195.0059999999999</v>
      </c>
      <c r="C2286" s="199">
        <v>-38.929476000000001</v>
      </c>
      <c r="D2286" s="198">
        <v>1852</v>
      </c>
    </row>
    <row r="2287" spans="1:4">
      <c r="A2287" s="198">
        <v>45720</v>
      </c>
      <c r="B2287" s="199">
        <v>2195.424</v>
      </c>
      <c r="C2287" s="199">
        <v>-39.774354000000002</v>
      </c>
      <c r="D2287" s="198">
        <v>1854</v>
      </c>
    </row>
    <row r="2288" spans="1:4">
      <c r="A2288" s="198">
        <v>45740</v>
      </c>
      <c r="B2288" s="199">
        <v>2195.875</v>
      </c>
      <c r="C2288" s="199">
        <v>-39.694811999999999</v>
      </c>
      <c r="D2288" s="198">
        <v>1854</v>
      </c>
    </row>
    <row r="2289" spans="1:4">
      <c r="A2289" s="198">
        <v>45760</v>
      </c>
      <c r="B2289" s="199">
        <v>2196.2849999999999</v>
      </c>
      <c r="C2289" s="199">
        <v>-39.273049</v>
      </c>
      <c r="D2289" s="198">
        <v>1855</v>
      </c>
    </row>
    <row r="2290" spans="1:4">
      <c r="A2290" s="198">
        <v>45780</v>
      </c>
      <c r="B2290" s="199">
        <v>2196.7240000000002</v>
      </c>
      <c r="C2290" s="199">
        <v>-39.957790000000003</v>
      </c>
      <c r="D2290" s="198">
        <v>1855.5</v>
      </c>
    </row>
    <row r="2291" spans="1:4">
      <c r="A2291" s="198">
        <v>45800</v>
      </c>
      <c r="B2291" s="199">
        <v>2197.203</v>
      </c>
      <c r="C2291" s="199">
        <v>-38.799812000000003</v>
      </c>
      <c r="D2291" s="198">
        <v>1856</v>
      </c>
    </row>
    <row r="2292" spans="1:4">
      <c r="A2292" s="198">
        <v>45820</v>
      </c>
      <c r="B2292" s="199">
        <v>2197.6660000000002</v>
      </c>
      <c r="C2292" s="199">
        <v>-39.414838000000003</v>
      </c>
      <c r="D2292" s="198">
        <v>1857.5</v>
      </c>
    </row>
    <row r="2293" spans="1:4">
      <c r="A2293" s="198">
        <v>45840</v>
      </c>
      <c r="B2293" s="199">
        <v>2198.0970000000002</v>
      </c>
      <c r="C2293" s="199">
        <v>-40.457773000000003</v>
      </c>
      <c r="D2293" s="198">
        <v>1858.5</v>
      </c>
    </row>
    <row r="2294" spans="1:4">
      <c r="A2294" s="198">
        <v>45860</v>
      </c>
      <c r="B2294" s="199">
        <v>2198.5479999999998</v>
      </c>
      <c r="C2294" s="199">
        <v>-39.180309999999999</v>
      </c>
      <c r="D2294" s="198">
        <v>1859</v>
      </c>
    </row>
    <row r="2295" spans="1:4">
      <c r="A2295" s="198">
        <v>45880</v>
      </c>
      <c r="B2295" s="199">
        <v>2198.9929999999999</v>
      </c>
      <c r="C2295" s="199">
        <v>-39.705618000000001</v>
      </c>
      <c r="D2295" s="198">
        <v>1861</v>
      </c>
    </row>
    <row r="2296" spans="1:4">
      <c r="A2296" s="198">
        <v>45900</v>
      </c>
      <c r="B2296" s="199">
        <v>2199.4290000000001</v>
      </c>
      <c r="C2296" s="199">
        <v>-38.887729</v>
      </c>
      <c r="D2296" s="198">
        <v>1861</v>
      </c>
    </row>
    <row r="2297" spans="1:4">
      <c r="A2297" s="198">
        <v>45920</v>
      </c>
      <c r="B2297" s="199">
        <v>2199.8420000000001</v>
      </c>
      <c r="C2297" s="199">
        <v>-39.467288000000003</v>
      </c>
      <c r="D2297" s="198">
        <v>1862</v>
      </c>
    </row>
    <row r="2298" spans="1:4">
      <c r="A2298" s="198">
        <v>45940</v>
      </c>
      <c r="B2298" s="199">
        <v>2200.2730000000001</v>
      </c>
      <c r="C2298" s="199">
        <v>-39.060161999999998</v>
      </c>
      <c r="D2298" s="198">
        <v>1863.5</v>
      </c>
    </row>
    <row r="2299" spans="1:4">
      <c r="A2299" s="198">
        <v>45960</v>
      </c>
      <c r="B2299" s="199">
        <v>2200.6860000000001</v>
      </c>
      <c r="C2299" s="199">
        <v>-39.558717000000001</v>
      </c>
      <c r="D2299" s="198">
        <v>1866</v>
      </c>
    </row>
    <row r="2300" spans="1:4">
      <c r="A2300" s="198">
        <v>45980</v>
      </c>
      <c r="B2300" s="199">
        <v>2201.11</v>
      </c>
      <c r="C2300" s="199">
        <v>-40.405329999999999</v>
      </c>
      <c r="D2300" s="198">
        <v>1867.5</v>
      </c>
    </row>
    <row r="2301" spans="1:4">
      <c r="A2301" s="198">
        <v>46000</v>
      </c>
      <c r="B2301" s="199">
        <v>2201.5079999999998</v>
      </c>
      <c r="C2301" s="199">
        <v>-39.002965000000003</v>
      </c>
      <c r="D2301" s="198">
        <v>1868.5</v>
      </c>
    </row>
    <row r="2302" spans="1:4">
      <c r="A2302" s="198">
        <v>46020</v>
      </c>
      <c r="B2302" s="199">
        <v>2201.942</v>
      </c>
      <c r="C2302" s="199">
        <v>-39.397742000000001</v>
      </c>
      <c r="D2302" s="198">
        <v>1869.5</v>
      </c>
    </row>
    <row r="2303" spans="1:4">
      <c r="A2303" s="198">
        <v>46040</v>
      </c>
      <c r="B2303" s="199">
        <v>2202.3850000000002</v>
      </c>
      <c r="C2303" s="199">
        <v>-38.697178000000001</v>
      </c>
      <c r="D2303" s="198">
        <v>1870</v>
      </c>
    </row>
    <row r="2304" spans="1:4">
      <c r="A2304" s="198">
        <v>46060</v>
      </c>
      <c r="B2304" s="199">
        <v>2202.84</v>
      </c>
      <c r="C2304" s="199">
        <v>-38.030659</v>
      </c>
      <c r="D2304" s="198">
        <v>1871.5</v>
      </c>
    </row>
    <row r="2305" spans="1:4">
      <c r="A2305" s="198">
        <v>46080</v>
      </c>
      <c r="B2305" s="199">
        <v>2203.3209999999999</v>
      </c>
      <c r="C2305" s="199">
        <v>-38.409356000000002</v>
      </c>
      <c r="D2305" s="198">
        <v>1872.5</v>
      </c>
    </row>
    <row r="2306" spans="1:4">
      <c r="A2306" s="198">
        <v>46100</v>
      </c>
      <c r="B2306" s="199">
        <v>2203.7930000000001</v>
      </c>
      <c r="C2306" s="199">
        <v>-38.815466000000001</v>
      </c>
      <c r="D2306" s="198">
        <v>1873.5</v>
      </c>
    </row>
    <row r="2307" spans="1:4">
      <c r="A2307" s="198">
        <v>46120</v>
      </c>
      <c r="B2307" s="199">
        <v>2204.2330000000002</v>
      </c>
      <c r="C2307" s="199">
        <v>-39.364818</v>
      </c>
      <c r="D2307" s="198">
        <v>1874</v>
      </c>
    </row>
    <row r="2308" spans="1:4">
      <c r="A2308" s="198">
        <v>46140</v>
      </c>
      <c r="B2308" s="199">
        <v>2204.7139999999999</v>
      </c>
      <c r="C2308" s="199">
        <v>-39.351227000000002</v>
      </c>
      <c r="D2308" s="198">
        <v>1875.5</v>
      </c>
    </row>
    <row r="2309" spans="1:4">
      <c r="A2309" s="198">
        <v>46160</v>
      </c>
      <c r="B2309" s="199">
        <v>2205.1770000000001</v>
      </c>
      <c r="C2309" s="199">
        <v>-39.000064999999999</v>
      </c>
      <c r="D2309" s="198">
        <v>1877</v>
      </c>
    </row>
    <row r="2310" spans="1:4">
      <c r="A2310" s="198">
        <v>46180</v>
      </c>
      <c r="B2310" s="199">
        <v>2205.6759999999999</v>
      </c>
      <c r="C2310" s="199">
        <v>-38.618456999999999</v>
      </c>
      <c r="D2310" s="198">
        <v>1878</v>
      </c>
    </row>
    <row r="2311" spans="1:4">
      <c r="A2311" s="198">
        <v>46200</v>
      </c>
      <c r="B2311" s="199">
        <v>2206.136</v>
      </c>
      <c r="C2311" s="199">
        <v>-39.101956999999999</v>
      </c>
      <c r="D2311" s="198">
        <v>1878.5</v>
      </c>
    </row>
    <row r="2312" spans="1:4">
      <c r="A2312" s="198">
        <v>46220</v>
      </c>
      <c r="B2312" s="199">
        <v>2206.598</v>
      </c>
      <c r="C2312" s="199">
        <v>-38.855671000000001</v>
      </c>
      <c r="D2312" s="198">
        <v>1880.5</v>
      </c>
    </row>
    <row r="2313" spans="1:4">
      <c r="A2313" s="198">
        <v>46240</v>
      </c>
      <c r="B2313" s="199">
        <v>2207.0509999999999</v>
      </c>
      <c r="C2313" s="199">
        <v>-38.629029000000003</v>
      </c>
      <c r="D2313" s="198">
        <v>1881.5</v>
      </c>
    </row>
    <row r="2314" spans="1:4">
      <c r="A2314" s="198">
        <v>46260</v>
      </c>
      <c r="B2314" s="199">
        <v>2207.5100000000002</v>
      </c>
      <c r="C2314" s="199">
        <v>-38.725772999999997</v>
      </c>
      <c r="D2314" s="198">
        <v>1882.5</v>
      </c>
    </row>
    <row r="2315" spans="1:4">
      <c r="A2315" s="198">
        <v>46280</v>
      </c>
      <c r="B2315" s="199">
        <v>2207.92</v>
      </c>
      <c r="C2315" s="199">
        <v>-38.927804999999999</v>
      </c>
      <c r="D2315" s="198">
        <v>1883</v>
      </c>
    </row>
    <row r="2316" spans="1:4">
      <c r="A2316" s="198">
        <v>46300</v>
      </c>
      <c r="B2316" s="199">
        <v>2208.4090000000001</v>
      </c>
      <c r="C2316" s="199">
        <v>-38.845215000000003</v>
      </c>
      <c r="D2316" s="198">
        <v>1884</v>
      </c>
    </row>
    <row r="2317" spans="1:4">
      <c r="A2317" s="198">
        <v>46320</v>
      </c>
      <c r="B2317" s="199">
        <v>2208.835</v>
      </c>
      <c r="C2317" s="199">
        <v>-38.905610000000003</v>
      </c>
      <c r="D2317" s="198">
        <v>1886</v>
      </c>
    </row>
    <row r="2318" spans="1:4">
      <c r="A2318" s="198">
        <v>46340</v>
      </c>
      <c r="B2318" s="199">
        <v>2209.3490000000002</v>
      </c>
      <c r="C2318" s="199">
        <v>-39.544474999999998</v>
      </c>
      <c r="D2318" s="198">
        <v>1886</v>
      </c>
    </row>
    <row r="2319" spans="1:4">
      <c r="A2319" s="198">
        <v>46360</v>
      </c>
      <c r="B2319" s="199">
        <v>2209.8090000000002</v>
      </c>
      <c r="C2319" s="199">
        <v>-38.476109000000001</v>
      </c>
      <c r="D2319" s="198">
        <v>1888</v>
      </c>
    </row>
    <row r="2320" spans="1:4">
      <c r="A2320" s="198">
        <v>46380</v>
      </c>
      <c r="B2320" s="199">
        <v>2210.2919999999999</v>
      </c>
      <c r="C2320" s="199">
        <v>-39.207183999999998</v>
      </c>
      <c r="D2320" s="198">
        <v>1888.5</v>
      </c>
    </row>
    <row r="2321" spans="1:4">
      <c r="A2321" s="198">
        <v>46400</v>
      </c>
      <c r="B2321" s="199">
        <v>2210.7660000000001</v>
      </c>
      <c r="C2321" s="199">
        <v>-38.551729999999999</v>
      </c>
      <c r="D2321" s="198">
        <v>1889.5</v>
      </c>
    </row>
    <row r="2322" spans="1:4">
      <c r="A2322" s="198">
        <v>46420</v>
      </c>
      <c r="B2322" s="199">
        <v>2211.2269999999999</v>
      </c>
      <c r="C2322" s="199">
        <v>-39.362017000000002</v>
      </c>
      <c r="D2322" s="198">
        <v>1891</v>
      </c>
    </row>
    <row r="2323" spans="1:4">
      <c r="A2323" s="198">
        <v>46440</v>
      </c>
      <c r="B2323" s="199">
        <v>2211.6680000000001</v>
      </c>
      <c r="C2323" s="199">
        <v>-39.079160999999999</v>
      </c>
      <c r="D2323" s="198">
        <v>1892</v>
      </c>
    </row>
    <row r="2324" spans="1:4">
      <c r="A2324" s="198">
        <v>46460</v>
      </c>
      <c r="B2324" s="199">
        <v>2212.1419999999998</v>
      </c>
      <c r="C2324" s="199">
        <v>-38.643839999999997</v>
      </c>
      <c r="D2324" s="198">
        <v>1892.5</v>
      </c>
    </row>
    <row r="2325" spans="1:4">
      <c r="A2325" s="198">
        <v>46480</v>
      </c>
      <c r="B2325" s="199">
        <v>2212.61</v>
      </c>
      <c r="C2325" s="199">
        <v>-38.003760999999997</v>
      </c>
      <c r="D2325" s="198">
        <v>1894.5</v>
      </c>
    </row>
    <row r="2326" spans="1:4">
      <c r="A2326" s="198">
        <v>46500</v>
      </c>
      <c r="B2326" s="199">
        <v>2213.0509999999999</v>
      </c>
      <c r="C2326" s="199">
        <v>-37.422244999999997</v>
      </c>
      <c r="D2326" s="198">
        <v>1896</v>
      </c>
    </row>
    <row r="2327" spans="1:4">
      <c r="A2327" s="198">
        <v>46520</v>
      </c>
      <c r="B2327" s="199">
        <v>2213.4870000000001</v>
      </c>
      <c r="C2327" s="199">
        <v>-38.285505000000001</v>
      </c>
      <c r="D2327" s="198">
        <v>1897.5</v>
      </c>
    </row>
    <row r="2328" spans="1:4">
      <c r="A2328" s="198">
        <v>46540</v>
      </c>
      <c r="B2328" s="199">
        <v>2213.9180000000001</v>
      </c>
      <c r="C2328" s="199">
        <v>-38.564942000000002</v>
      </c>
      <c r="D2328" s="198">
        <v>1899.5</v>
      </c>
    </row>
    <row r="2329" spans="1:4">
      <c r="A2329" s="198">
        <v>46560</v>
      </c>
      <c r="B2329" s="199">
        <v>2214.4059999999999</v>
      </c>
      <c r="C2329" s="199">
        <v>-38.552992000000003</v>
      </c>
      <c r="D2329" s="198">
        <v>1900.5</v>
      </c>
    </row>
    <row r="2330" spans="1:4">
      <c r="A2330" s="198">
        <v>46580</v>
      </c>
      <c r="B2330" s="199">
        <v>2214.924</v>
      </c>
      <c r="C2330" s="199">
        <v>-39.003320000000002</v>
      </c>
      <c r="D2330" s="198">
        <v>1901</v>
      </c>
    </row>
    <row r="2331" spans="1:4">
      <c r="A2331" s="198">
        <v>46600</v>
      </c>
      <c r="B2331" s="199">
        <v>2215.4279999999999</v>
      </c>
      <c r="C2331" s="199">
        <v>-39.413134999999997</v>
      </c>
      <c r="D2331" s="198">
        <v>1902</v>
      </c>
    </row>
    <row r="2332" spans="1:4">
      <c r="A2332" s="198">
        <v>46620</v>
      </c>
      <c r="B2332" s="199">
        <v>2215.9</v>
      </c>
      <c r="C2332" s="199">
        <v>-38.629702999999999</v>
      </c>
      <c r="D2332" s="198">
        <v>1903</v>
      </c>
    </row>
    <row r="2333" spans="1:4">
      <c r="A2333" s="198">
        <v>46640</v>
      </c>
      <c r="B2333" s="199">
        <v>2216.442</v>
      </c>
      <c r="C2333" s="199">
        <v>-37.781697000000001</v>
      </c>
      <c r="D2333" s="198">
        <v>1904</v>
      </c>
    </row>
    <row r="2334" spans="1:4">
      <c r="A2334" s="198">
        <v>46660</v>
      </c>
      <c r="B2334" s="199">
        <v>2217.0239999999999</v>
      </c>
      <c r="C2334" s="199">
        <v>-37.447972999999998</v>
      </c>
      <c r="D2334" s="198">
        <v>1904.5</v>
      </c>
    </row>
    <row r="2335" spans="1:4">
      <c r="A2335" s="198">
        <v>46680</v>
      </c>
      <c r="B2335" s="199">
        <v>2217.5610000000001</v>
      </c>
      <c r="C2335" s="199">
        <v>-38.348305000000003</v>
      </c>
      <c r="D2335" s="198">
        <v>1905</v>
      </c>
    </row>
    <row r="2336" spans="1:4">
      <c r="A2336" s="198">
        <v>46700</v>
      </c>
      <c r="B2336" s="199">
        <v>2218.1120000000001</v>
      </c>
      <c r="C2336" s="199">
        <v>-38.246569999999998</v>
      </c>
      <c r="D2336" s="198">
        <v>1906</v>
      </c>
    </row>
    <row r="2337" spans="1:4">
      <c r="A2337" s="198">
        <v>46720</v>
      </c>
      <c r="B2337" s="199">
        <v>2218.6729999999998</v>
      </c>
      <c r="C2337" s="199">
        <v>-37.613066000000003</v>
      </c>
      <c r="D2337" s="198">
        <v>1907</v>
      </c>
    </row>
    <row r="2338" spans="1:4">
      <c r="A2338" s="198">
        <v>46740</v>
      </c>
      <c r="B2338" s="199">
        <v>2219.1990000000001</v>
      </c>
      <c r="C2338" s="199">
        <v>-37.731026999999997</v>
      </c>
      <c r="D2338" s="198">
        <v>1908</v>
      </c>
    </row>
    <row r="2339" spans="1:4">
      <c r="A2339" s="198">
        <v>46760</v>
      </c>
      <c r="B2339" s="199">
        <v>2219.7179999999998</v>
      </c>
      <c r="C2339" s="199">
        <v>-38.233775999999999</v>
      </c>
      <c r="D2339" s="198">
        <v>1908.5</v>
      </c>
    </row>
    <row r="2340" spans="1:4">
      <c r="A2340" s="198">
        <v>46780</v>
      </c>
      <c r="B2340" s="199">
        <v>2220.2649999999999</v>
      </c>
      <c r="C2340" s="199">
        <v>-38.452413</v>
      </c>
      <c r="D2340" s="198">
        <v>1909</v>
      </c>
    </row>
    <row r="2341" spans="1:4">
      <c r="A2341" s="198">
        <v>46800</v>
      </c>
      <c r="B2341" s="199">
        <v>2220.8310000000001</v>
      </c>
      <c r="C2341" s="199">
        <v>-37.215088000000002</v>
      </c>
      <c r="D2341" s="198">
        <v>1909.5</v>
      </c>
    </row>
    <row r="2342" spans="1:4">
      <c r="A2342" s="198">
        <v>46820</v>
      </c>
      <c r="B2342" s="199">
        <v>2221.4160000000002</v>
      </c>
      <c r="C2342" s="199">
        <v>-37.280802999999999</v>
      </c>
      <c r="D2342" s="198">
        <v>1910</v>
      </c>
    </row>
    <row r="2343" spans="1:4">
      <c r="A2343" s="198">
        <v>46840</v>
      </c>
      <c r="B2343" s="199">
        <v>2221.89</v>
      </c>
      <c r="C2343" s="199">
        <v>-37.065696000000003</v>
      </c>
      <c r="D2343" s="198">
        <v>1912</v>
      </c>
    </row>
    <row r="2344" spans="1:4">
      <c r="A2344" s="198">
        <v>46860</v>
      </c>
      <c r="B2344" s="199">
        <v>2222.3020000000001</v>
      </c>
      <c r="C2344" s="199">
        <v>-41.036698999999999</v>
      </c>
      <c r="D2344" s="198">
        <v>1912</v>
      </c>
    </row>
    <row r="2345" spans="1:4">
      <c r="A2345" s="198">
        <v>46880</v>
      </c>
      <c r="B2345" s="199">
        <v>2222.62</v>
      </c>
      <c r="C2345" s="199">
        <v>-40.540503000000001</v>
      </c>
      <c r="D2345" s="198">
        <v>1913</v>
      </c>
    </row>
    <row r="2346" spans="1:4">
      <c r="A2346" s="198">
        <v>46900</v>
      </c>
      <c r="B2346" s="199">
        <v>2222.8980000000001</v>
      </c>
      <c r="C2346" s="199">
        <v>-43.600935</v>
      </c>
      <c r="D2346" s="198">
        <v>1914.5</v>
      </c>
    </row>
    <row r="2347" spans="1:4">
      <c r="A2347" s="198">
        <v>46920</v>
      </c>
      <c r="B2347" s="199">
        <v>2223.2040000000002</v>
      </c>
      <c r="C2347" s="199">
        <v>-41.067843000000003</v>
      </c>
      <c r="D2347" s="198">
        <v>1915</v>
      </c>
    </row>
    <row r="2348" spans="1:4">
      <c r="A2348" s="198">
        <v>46940</v>
      </c>
      <c r="B2348" s="199">
        <v>2223.5100000000002</v>
      </c>
      <c r="C2348" s="199">
        <v>-42.621830000000003</v>
      </c>
      <c r="D2348" s="198">
        <v>1915</v>
      </c>
    </row>
    <row r="2349" spans="1:4">
      <c r="A2349" s="198">
        <v>46960</v>
      </c>
      <c r="B2349" s="199">
        <v>2223.7919999999999</v>
      </c>
      <c r="C2349" s="199">
        <v>-41.630921999999998</v>
      </c>
      <c r="D2349" s="198">
        <v>1915.5</v>
      </c>
    </row>
    <row r="2350" spans="1:4">
      <c r="A2350" s="198">
        <v>46980</v>
      </c>
      <c r="B2350" s="199">
        <v>2224.0439999999999</v>
      </c>
      <c r="C2350" s="199">
        <v>-43.030555999999997</v>
      </c>
      <c r="D2350" s="198">
        <v>1917</v>
      </c>
    </row>
    <row r="2351" spans="1:4">
      <c r="A2351" s="198">
        <v>47000</v>
      </c>
      <c r="B2351" s="199">
        <v>2224.3009999999999</v>
      </c>
      <c r="C2351" s="199">
        <v>-42.481555999999998</v>
      </c>
      <c r="D2351" s="198">
        <v>1918</v>
      </c>
    </row>
    <row r="2352" spans="1:4">
      <c r="A2352" s="198">
        <v>47020</v>
      </c>
      <c r="B2352" s="199">
        <v>2224.5830000000001</v>
      </c>
      <c r="C2352" s="199">
        <v>-42.845956999999999</v>
      </c>
      <c r="D2352" s="198">
        <v>1919</v>
      </c>
    </row>
    <row r="2353" spans="1:4">
      <c r="A2353" s="198">
        <v>47040</v>
      </c>
      <c r="B2353" s="199">
        <v>2224.84</v>
      </c>
      <c r="C2353" s="199">
        <v>-43.335253000000002</v>
      </c>
      <c r="D2353" s="198">
        <v>1920.5</v>
      </c>
    </row>
    <row r="2354" spans="1:4">
      <c r="A2354" s="198">
        <v>47060</v>
      </c>
      <c r="B2354" s="199">
        <v>2225.1039999999998</v>
      </c>
      <c r="C2354" s="199">
        <v>-42.853408999999999</v>
      </c>
      <c r="D2354" s="198">
        <v>1921.5</v>
      </c>
    </row>
    <row r="2355" spans="1:4">
      <c r="A2355" s="198">
        <v>47080</v>
      </c>
      <c r="B2355" s="199">
        <v>2225.4079999999999</v>
      </c>
      <c r="C2355" s="199">
        <v>-43.117105000000002</v>
      </c>
      <c r="D2355" s="198">
        <v>1923</v>
      </c>
    </row>
    <row r="2356" spans="1:4">
      <c r="A2356" s="198">
        <v>47100</v>
      </c>
      <c r="B2356" s="199">
        <v>2225.6709999999998</v>
      </c>
      <c r="C2356" s="199">
        <v>-42.532510000000002</v>
      </c>
      <c r="D2356" s="198">
        <v>1924</v>
      </c>
    </row>
    <row r="2357" spans="1:4">
      <c r="A2357" s="198">
        <v>47120</v>
      </c>
      <c r="B2357" s="199">
        <v>2225.944</v>
      </c>
      <c r="C2357" s="199">
        <v>-41.241501999999997</v>
      </c>
      <c r="D2357" s="198">
        <v>1925.5</v>
      </c>
    </row>
    <row r="2358" spans="1:4">
      <c r="A2358" s="198">
        <v>47140</v>
      </c>
      <c r="B2358" s="199">
        <v>2226.1950000000002</v>
      </c>
      <c r="C2358" s="199">
        <v>-41.881951999999998</v>
      </c>
      <c r="D2358" s="198">
        <v>1926.5</v>
      </c>
    </row>
    <row r="2359" spans="1:4">
      <c r="A2359" s="198">
        <v>47160</v>
      </c>
      <c r="B2359" s="199">
        <v>2226.4670000000001</v>
      </c>
      <c r="C2359" s="199">
        <v>-42.843456000000003</v>
      </c>
      <c r="D2359" s="198">
        <v>1927.5</v>
      </c>
    </row>
    <row r="2360" spans="1:4">
      <c r="A2360" s="198">
        <v>47180</v>
      </c>
      <c r="B2360" s="199">
        <v>2226.7399999999998</v>
      </c>
      <c r="C2360" s="199">
        <v>-44.251026000000003</v>
      </c>
      <c r="D2360" s="198">
        <v>1929</v>
      </c>
    </row>
    <row r="2361" spans="1:4">
      <c r="A2361" s="198">
        <v>47200</v>
      </c>
      <c r="B2361" s="199">
        <v>2227.0329999999999</v>
      </c>
      <c r="C2361" s="199">
        <v>-42.854778000000003</v>
      </c>
      <c r="D2361" s="198">
        <v>1930.5</v>
      </c>
    </row>
    <row r="2362" spans="1:4">
      <c r="A2362" s="198">
        <v>47220</v>
      </c>
      <c r="B2362" s="199">
        <v>2227.3000000000002</v>
      </c>
      <c r="C2362" s="199">
        <v>-41.645879999999998</v>
      </c>
      <c r="D2362" s="198">
        <v>1932</v>
      </c>
    </row>
    <row r="2363" spans="1:4">
      <c r="A2363" s="198">
        <v>47240</v>
      </c>
      <c r="B2363" s="199">
        <v>2227.558</v>
      </c>
      <c r="C2363" s="199">
        <v>-42.604030999999999</v>
      </c>
      <c r="D2363" s="198">
        <v>1933</v>
      </c>
    </row>
    <row r="2364" spans="1:4">
      <c r="A2364" s="198">
        <v>47260</v>
      </c>
      <c r="B2364" s="199">
        <v>2227.8159999999998</v>
      </c>
      <c r="C2364" s="199">
        <v>-43.733876000000002</v>
      </c>
      <c r="D2364" s="198">
        <v>1934.5</v>
      </c>
    </row>
    <row r="2365" spans="1:4">
      <c r="A2365" s="198">
        <v>47280</v>
      </c>
      <c r="B2365" s="199">
        <v>2228.0700000000002</v>
      </c>
      <c r="C2365" s="199">
        <v>-42.858739999999997</v>
      </c>
      <c r="D2365" s="198">
        <v>1935.5</v>
      </c>
    </row>
    <row r="2366" spans="1:4">
      <c r="A2366" s="198">
        <v>47300</v>
      </c>
      <c r="B2366" s="199">
        <v>2228.3420000000001</v>
      </c>
      <c r="C2366" s="199">
        <v>-43.243971000000002</v>
      </c>
      <c r="D2366" s="198">
        <v>1937.5</v>
      </c>
    </row>
    <row r="2367" spans="1:4">
      <c r="A2367" s="198">
        <v>47320</v>
      </c>
      <c r="B2367" s="199">
        <v>2228.6640000000002</v>
      </c>
      <c r="C2367" s="199">
        <v>-41.816211000000003</v>
      </c>
      <c r="D2367" s="198">
        <v>1938</v>
      </c>
    </row>
    <row r="2368" spans="1:4">
      <c r="A2368" s="198">
        <v>47340</v>
      </c>
      <c r="B2368" s="199">
        <v>2228.9140000000002</v>
      </c>
      <c r="C2368" s="199">
        <v>-41.908479999999997</v>
      </c>
      <c r="D2368" s="198">
        <v>1938</v>
      </c>
    </row>
    <row r="2369" spans="1:4">
      <c r="A2369" s="198">
        <v>47360</v>
      </c>
      <c r="B2369" s="199">
        <v>2229.1680000000001</v>
      </c>
      <c r="C2369" s="199">
        <v>-41.677244000000002</v>
      </c>
      <c r="D2369" s="198">
        <v>1939.5</v>
      </c>
    </row>
    <row r="2370" spans="1:4">
      <c r="A2370" s="198">
        <v>47380</v>
      </c>
      <c r="B2370" s="199">
        <v>2229.4250000000002</v>
      </c>
      <c r="C2370" s="199">
        <v>-42.277743000000001</v>
      </c>
      <c r="D2370" s="198">
        <v>1941.5</v>
      </c>
    </row>
    <row r="2371" spans="1:4">
      <c r="A2371" s="198">
        <v>47400</v>
      </c>
      <c r="B2371" s="199">
        <v>2229.6909999999998</v>
      </c>
      <c r="C2371" s="199">
        <v>-42.524737000000002</v>
      </c>
      <c r="D2371" s="198">
        <v>1943.5</v>
      </c>
    </row>
    <row r="2372" spans="1:4">
      <c r="A2372" s="198">
        <v>47420</v>
      </c>
      <c r="B2372" s="199">
        <v>2229.9540000000002</v>
      </c>
      <c r="C2372" s="199">
        <v>-43.126463999999999</v>
      </c>
      <c r="D2372" s="198">
        <v>1944.5</v>
      </c>
    </row>
    <row r="2373" spans="1:4">
      <c r="A2373" s="198">
        <v>47440</v>
      </c>
      <c r="B2373" s="199">
        <v>2230.1840000000002</v>
      </c>
      <c r="C2373" s="199">
        <v>-44.586261</v>
      </c>
      <c r="D2373" s="198">
        <v>1945</v>
      </c>
    </row>
    <row r="2374" spans="1:4">
      <c r="A2374" s="198">
        <v>47460</v>
      </c>
      <c r="B2374" s="199">
        <v>2230.4560000000001</v>
      </c>
      <c r="C2374" s="199">
        <v>-42.095073999999997</v>
      </c>
      <c r="D2374" s="198">
        <v>1945</v>
      </c>
    </row>
    <row r="2375" spans="1:4">
      <c r="A2375" s="198">
        <v>47480</v>
      </c>
      <c r="B2375" s="199">
        <v>2230.7049999999999</v>
      </c>
      <c r="C2375" s="199">
        <v>-44.594417999999997</v>
      </c>
      <c r="D2375" s="198">
        <v>1945.5</v>
      </c>
    </row>
    <row r="2376" spans="1:4">
      <c r="A2376" s="198">
        <v>47500</v>
      </c>
      <c r="B2376" s="199">
        <v>2230.962</v>
      </c>
      <c r="C2376" s="199">
        <v>-43.901750999999997</v>
      </c>
      <c r="D2376" s="198">
        <v>1946.5</v>
      </c>
    </row>
    <row r="2377" spans="1:4">
      <c r="A2377" s="198">
        <v>47520</v>
      </c>
      <c r="B2377" s="199">
        <v>2231.19</v>
      </c>
      <c r="C2377" s="199">
        <v>-43.664034999999998</v>
      </c>
      <c r="D2377" s="198">
        <v>1946.5</v>
      </c>
    </row>
    <row r="2378" spans="1:4">
      <c r="A2378" s="198">
        <v>47540</v>
      </c>
      <c r="B2378" s="199">
        <v>2231.4270000000001</v>
      </c>
      <c r="C2378" s="199">
        <v>-43.765315999999999</v>
      </c>
      <c r="D2378" s="198">
        <v>1947.5</v>
      </c>
    </row>
    <row r="2379" spans="1:4">
      <c r="A2379" s="198">
        <v>47560</v>
      </c>
      <c r="B2379" s="199">
        <v>2231.6930000000002</v>
      </c>
      <c r="C2379" s="199">
        <v>-41.162481</v>
      </c>
      <c r="D2379" s="198">
        <v>1948.5</v>
      </c>
    </row>
    <row r="2380" spans="1:4">
      <c r="A2380" s="198">
        <v>47580</v>
      </c>
      <c r="B2380" s="199">
        <v>2231.9520000000002</v>
      </c>
      <c r="C2380" s="199">
        <v>-42.808649000000003</v>
      </c>
      <c r="D2380" s="198">
        <v>1950</v>
      </c>
    </row>
    <row r="2381" spans="1:4">
      <c r="A2381" s="198">
        <v>47600</v>
      </c>
      <c r="B2381" s="199">
        <v>2232.192</v>
      </c>
      <c r="C2381" s="199">
        <v>-41.374082999999999</v>
      </c>
      <c r="D2381" s="198">
        <v>1952</v>
      </c>
    </row>
    <row r="2382" spans="1:4">
      <c r="A2382" s="198">
        <v>47620</v>
      </c>
      <c r="B2382" s="199">
        <v>2232.433</v>
      </c>
      <c r="C2382" s="199">
        <v>-42.401701000000003</v>
      </c>
      <c r="D2382" s="198">
        <v>1953</v>
      </c>
    </row>
    <row r="2383" spans="1:4">
      <c r="A2383" s="198">
        <v>47640</v>
      </c>
      <c r="B2383" s="199">
        <v>2232.6790000000001</v>
      </c>
      <c r="C2383" s="199">
        <v>-41.315854000000002</v>
      </c>
      <c r="D2383" s="198">
        <v>1953.5</v>
      </c>
    </row>
    <row r="2384" spans="1:4">
      <c r="A2384" s="198">
        <v>47660</v>
      </c>
      <c r="B2384" s="199">
        <v>2232.9360000000001</v>
      </c>
      <c r="C2384" s="199">
        <v>-42.116770000000002</v>
      </c>
      <c r="D2384" s="198">
        <v>1954.5</v>
      </c>
    </row>
    <row r="2385" spans="1:4">
      <c r="A2385" s="198">
        <v>47680</v>
      </c>
      <c r="B2385" s="199">
        <v>2233.183</v>
      </c>
      <c r="C2385" s="199">
        <v>-42.846235</v>
      </c>
      <c r="D2385" s="198">
        <v>1955</v>
      </c>
    </row>
    <row r="2386" spans="1:4">
      <c r="A2386" s="198">
        <v>47700</v>
      </c>
      <c r="B2386" s="199">
        <v>2233.422</v>
      </c>
      <c r="C2386" s="199">
        <v>-43.365355999999998</v>
      </c>
      <c r="D2386" s="198">
        <v>1957</v>
      </c>
    </row>
    <row r="2387" spans="1:4">
      <c r="A2387" s="198">
        <v>47720</v>
      </c>
      <c r="B2387" s="199">
        <v>2233.6579999999999</v>
      </c>
      <c r="C2387" s="199">
        <v>-42.441524999999999</v>
      </c>
      <c r="D2387" s="198">
        <v>1958</v>
      </c>
    </row>
    <row r="2388" spans="1:4">
      <c r="A2388" s="198">
        <v>47740</v>
      </c>
      <c r="B2388" s="199">
        <v>2233.8760000000002</v>
      </c>
      <c r="C2388" s="199">
        <v>-43.503945000000002</v>
      </c>
      <c r="D2388" s="198">
        <v>1959</v>
      </c>
    </row>
    <row r="2389" spans="1:4">
      <c r="A2389" s="198">
        <v>47760</v>
      </c>
      <c r="B2389" s="199">
        <v>2234.127</v>
      </c>
      <c r="C2389" s="199">
        <v>-44.609323000000003</v>
      </c>
      <c r="D2389" s="198">
        <v>1960</v>
      </c>
    </row>
    <row r="2390" spans="1:4">
      <c r="A2390" s="198">
        <v>47780</v>
      </c>
      <c r="B2390" s="199">
        <v>2234.3809999999999</v>
      </c>
      <c r="C2390" s="199">
        <v>-43.936024000000003</v>
      </c>
      <c r="D2390" s="198">
        <v>1960.5</v>
      </c>
    </row>
    <row r="2391" spans="1:4">
      <c r="A2391" s="198">
        <v>47800</v>
      </c>
      <c r="B2391" s="199">
        <v>2234.6370000000002</v>
      </c>
      <c r="C2391" s="199">
        <v>-42.957616999999999</v>
      </c>
      <c r="D2391" s="198">
        <v>1961.5</v>
      </c>
    </row>
    <row r="2392" spans="1:4">
      <c r="A2392" s="198">
        <v>47820</v>
      </c>
      <c r="B2392" s="199">
        <v>2234.9050000000002</v>
      </c>
      <c r="C2392" s="199">
        <v>-43.734775999999997</v>
      </c>
      <c r="D2392" s="198">
        <v>1963</v>
      </c>
    </row>
    <row r="2393" spans="1:4">
      <c r="A2393" s="198">
        <v>47840</v>
      </c>
      <c r="B2393" s="199">
        <v>2235.1570000000002</v>
      </c>
      <c r="C2393" s="199">
        <v>-43.173571000000003</v>
      </c>
      <c r="D2393" s="198">
        <v>1963.5</v>
      </c>
    </row>
    <row r="2394" spans="1:4">
      <c r="A2394" s="198">
        <v>47860</v>
      </c>
      <c r="B2394" s="199">
        <v>2235.4209999999998</v>
      </c>
      <c r="C2394" s="199">
        <v>-40.509697000000003</v>
      </c>
      <c r="D2394" s="198">
        <v>1964</v>
      </c>
    </row>
    <row r="2395" spans="1:4">
      <c r="A2395" s="198">
        <v>47880</v>
      </c>
      <c r="B2395" s="199">
        <v>2235.6489999999999</v>
      </c>
      <c r="C2395" s="199">
        <v>-42.204560999999998</v>
      </c>
      <c r="D2395" s="198">
        <v>1964.5</v>
      </c>
    </row>
    <row r="2396" spans="1:4">
      <c r="A2396" s="198">
        <v>47900</v>
      </c>
      <c r="B2396" s="199">
        <v>2235.8710000000001</v>
      </c>
      <c r="C2396" s="199">
        <v>-42.632072000000001</v>
      </c>
      <c r="D2396" s="198">
        <v>1966.5</v>
      </c>
    </row>
    <row r="2397" spans="1:4">
      <c r="A2397" s="198">
        <v>47920</v>
      </c>
      <c r="B2397" s="199">
        <v>2236.1039999999998</v>
      </c>
      <c r="C2397" s="199">
        <v>-43.423690999999998</v>
      </c>
      <c r="D2397" s="198">
        <v>1967.5</v>
      </c>
    </row>
    <row r="2398" spans="1:4">
      <c r="A2398" s="198">
        <v>47940</v>
      </c>
      <c r="B2398" s="199">
        <v>2236.3409999999999</v>
      </c>
      <c r="C2398" s="199">
        <v>-43.932277999999997</v>
      </c>
      <c r="D2398" s="198">
        <v>1969</v>
      </c>
    </row>
    <row r="2399" spans="1:4">
      <c r="A2399" s="198">
        <v>47960</v>
      </c>
      <c r="B2399" s="199">
        <v>2236.5740000000001</v>
      </c>
      <c r="C2399" s="199">
        <v>-41.880986999999998</v>
      </c>
      <c r="D2399" s="198">
        <v>1970</v>
      </c>
    </row>
    <row r="2400" spans="1:4">
      <c r="A2400" s="198">
        <v>47980</v>
      </c>
      <c r="B2400" s="199">
        <v>2236.8020000000001</v>
      </c>
      <c r="C2400" s="199">
        <v>-43.612544</v>
      </c>
      <c r="D2400" s="198">
        <v>1971</v>
      </c>
    </row>
    <row r="2401" spans="1:4">
      <c r="A2401" s="198">
        <v>48000</v>
      </c>
      <c r="B2401" s="199">
        <v>2237.0329999999999</v>
      </c>
      <c r="C2401" s="199">
        <v>-42.330475999999997</v>
      </c>
      <c r="D2401" s="198">
        <v>1971.5</v>
      </c>
    </row>
    <row r="2402" spans="1:4">
      <c r="A2402" s="198">
        <v>48020</v>
      </c>
      <c r="B2402" s="199">
        <v>2237.279</v>
      </c>
      <c r="C2402" s="199">
        <v>-44.096057000000002</v>
      </c>
      <c r="D2402" s="198">
        <v>1972</v>
      </c>
    </row>
    <row r="2403" spans="1:4">
      <c r="A2403" s="198">
        <v>48040</v>
      </c>
      <c r="B2403" s="199">
        <v>2237.4879999999998</v>
      </c>
      <c r="C2403" s="199">
        <v>-41.832966999999996</v>
      </c>
      <c r="D2403" s="198">
        <v>1973.5</v>
      </c>
    </row>
    <row r="2404" spans="1:4">
      <c r="A2404" s="198">
        <v>48060</v>
      </c>
      <c r="B2404" s="199">
        <v>2237.7179999999998</v>
      </c>
      <c r="C2404" s="199">
        <v>-42.481825999999998</v>
      </c>
      <c r="D2404" s="198">
        <v>1973.5</v>
      </c>
    </row>
    <row r="2405" spans="1:4">
      <c r="A2405" s="198">
        <v>48080</v>
      </c>
      <c r="B2405" s="199">
        <v>2237.9380000000001</v>
      </c>
      <c r="C2405" s="199">
        <v>-43.657727000000001</v>
      </c>
      <c r="D2405" s="198">
        <v>1975</v>
      </c>
    </row>
    <row r="2406" spans="1:4">
      <c r="A2406" s="198">
        <v>48100</v>
      </c>
      <c r="B2406" s="199">
        <v>2238.17</v>
      </c>
      <c r="C2406" s="199">
        <v>-43.397241000000001</v>
      </c>
      <c r="D2406" s="198">
        <v>1976.5</v>
      </c>
    </row>
    <row r="2407" spans="1:4">
      <c r="A2407" s="198">
        <v>48120</v>
      </c>
      <c r="B2407" s="199">
        <v>2238.3870000000002</v>
      </c>
      <c r="C2407" s="199">
        <v>-43.281889</v>
      </c>
      <c r="D2407" s="198">
        <v>1977</v>
      </c>
    </row>
    <row r="2408" spans="1:4">
      <c r="A2408" s="198">
        <v>48140</v>
      </c>
      <c r="B2408" s="199">
        <v>2238.6109999999999</v>
      </c>
      <c r="C2408" s="199">
        <v>-44.4925</v>
      </c>
      <c r="D2408" s="198">
        <v>1977.5</v>
      </c>
    </row>
    <row r="2409" spans="1:4">
      <c r="A2409" s="198">
        <v>48160</v>
      </c>
      <c r="B2409" s="199">
        <v>2238.8470000000002</v>
      </c>
      <c r="C2409" s="199">
        <v>-45.081992</v>
      </c>
      <c r="D2409" s="198">
        <v>1979</v>
      </c>
    </row>
    <row r="2410" spans="1:4">
      <c r="A2410" s="198">
        <v>48180</v>
      </c>
      <c r="B2410" s="199">
        <v>2239.08</v>
      </c>
      <c r="C2410" s="199">
        <v>-43.796394999999997</v>
      </c>
      <c r="D2410" s="198">
        <v>1979.5</v>
      </c>
    </row>
    <row r="2411" spans="1:4">
      <c r="A2411" s="198">
        <v>48200</v>
      </c>
      <c r="B2411" s="199">
        <v>2239.306</v>
      </c>
      <c r="C2411" s="199">
        <v>-43.703097</v>
      </c>
      <c r="D2411" s="198">
        <v>1981</v>
      </c>
    </row>
    <row r="2412" spans="1:4">
      <c r="A2412" s="198">
        <v>48220</v>
      </c>
      <c r="B2412" s="199">
        <v>2239.5329999999999</v>
      </c>
      <c r="C2412" s="199">
        <v>-43.000264000000001</v>
      </c>
      <c r="D2412" s="198">
        <v>1982</v>
      </c>
    </row>
    <row r="2413" spans="1:4">
      <c r="A2413" s="198">
        <v>48240</v>
      </c>
      <c r="B2413" s="199">
        <v>2239.7620000000002</v>
      </c>
      <c r="C2413" s="199">
        <v>-42.878689999999999</v>
      </c>
      <c r="D2413" s="198">
        <v>1983</v>
      </c>
    </row>
    <row r="2414" spans="1:4">
      <c r="A2414" s="198">
        <v>48260</v>
      </c>
      <c r="B2414" s="199">
        <v>2239.9899999999998</v>
      </c>
      <c r="C2414" s="199">
        <v>-44.328595999999997</v>
      </c>
      <c r="D2414" s="198">
        <v>1983.5</v>
      </c>
    </row>
    <row r="2415" spans="1:4">
      <c r="A2415" s="198">
        <v>48280</v>
      </c>
      <c r="B2415" s="199">
        <v>2240.2370000000001</v>
      </c>
      <c r="C2415" s="199">
        <v>-43.590121000000003</v>
      </c>
      <c r="D2415" s="198">
        <v>1984</v>
      </c>
    </row>
    <row r="2416" spans="1:4">
      <c r="A2416" s="198">
        <v>48300</v>
      </c>
      <c r="B2416" s="199">
        <v>2240.4810000000002</v>
      </c>
      <c r="C2416" s="199">
        <v>-42.817909999999998</v>
      </c>
      <c r="D2416" s="198">
        <v>1984.5</v>
      </c>
    </row>
    <row r="2417" spans="1:4">
      <c r="A2417" s="198">
        <v>48320</v>
      </c>
      <c r="B2417" s="199">
        <v>2240.7130000000002</v>
      </c>
      <c r="C2417" s="199">
        <v>-43.324052000000002</v>
      </c>
      <c r="D2417" s="198">
        <v>1986</v>
      </c>
    </row>
    <row r="2418" spans="1:4">
      <c r="A2418" s="198">
        <v>48340</v>
      </c>
      <c r="B2418" s="199">
        <v>2240.9580000000001</v>
      </c>
      <c r="C2418" s="199">
        <v>-42.881917999999999</v>
      </c>
      <c r="D2418" s="198">
        <v>1987.5</v>
      </c>
    </row>
    <row r="2419" spans="1:4">
      <c r="A2419" s="198">
        <v>48360</v>
      </c>
      <c r="B2419" s="199">
        <v>2241.2060000000001</v>
      </c>
      <c r="C2419" s="199">
        <v>-41.418790000000001</v>
      </c>
      <c r="D2419" s="198">
        <v>1987.5</v>
      </c>
    </row>
    <row r="2420" spans="1:4">
      <c r="A2420" s="198">
        <v>48380</v>
      </c>
      <c r="B2420" s="199">
        <v>2241.4569999999999</v>
      </c>
      <c r="C2420" s="199">
        <v>-42.349800999999999</v>
      </c>
      <c r="D2420" s="198">
        <v>1988.5</v>
      </c>
    </row>
    <row r="2421" spans="1:4">
      <c r="A2421" s="198">
        <v>48400</v>
      </c>
      <c r="B2421" s="199">
        <v>2241.7159999999999</v>
      </c>
      <c r="C2421" s="199">
        <v>-42.557760999999999</v>
      </c>
      <c r="D2421" s="198">
        <v>1989</v>
      </c>
    </row>
    <row r="2422" spans="1:4">
      <c r="A2422" s="198">
        <v>48420</v>
      </c>
      <c r="B2422" s="199">
        <v>2241.9360000000001</v>
      </c>
      <c r="C2422" s="199">
        <v>-42.979182000000002</v>
      </c>
      <c r="D2422" s="198">
        <v>1991</v>
      </c>
    </row>
    <row r="2423" spans="1:4">
      <c r="A2423" s="198">
        <v>48440</v>
      </c>
      <c r="B2423" s="199">
        <v>2242.1880000000001</v>
      </c>
      <c r="C2423" s="199">
        <v>-41.436110999999997</v>
      </c>
      <c r="D2423" s="198">
        <v>1992</v>
      </c>
    </row>
    <row r="2424" spans="1:4">
      <c r="A2424" s="198">
        <v>48460</v>
      </c>
      <c r="B2424" s="199">
        <v>2242.4349999999999</v>
      </c>
      <c r="C2424" s="199">
        <v>-42.985748999999998</v>
      </c>
      <c r="D2424" s="198">
        <v>1993</v>
      </c>
    </row>
    <row r="2425" spans="1:4">
      <c r="A2425" s="198">
        <v>48480</v>
      </c>
      <c r="B2425" s="199">
        <v>2242.7139999999999</v>
      </c>
      <c r="C2425" s="199">
        <v>-41.377992999999996</v>
      </c>
      <c r="D2425" s="198">
        <v>1994.5</v>
      </c>
    </row>
    <row r="2426" spans="1:4">
      <c r="A2426" s="198">
        <v>48500</v>
      </c>
      <c r="B2426" s="199">
        <v>2243.0010000000002</v>
      </c>
      <c r="C2426" s="199">
        <v>-41.648989999999998</v>
      </c>
      <c r="D2426" s="198">
        <v>1996</v>
      </c>
    </row>
    <row r="2427" spans="1:4">
      <c r="A2427" s="198">
        <v>48520</v>
      </c>
      <c r="B2427" s="199">
        <v>2243.308</v>
      </c>
      <c r="C2427" s="199">
        <v>-41.175114000000001</v>
      </c>
      <c r="D2427" s="198">
        <v>1997.5</v>
      </c>
    </row>
    <row r="2428" spans="1:4">
      <c r="A2428" s="198">
        <v>48540</v>
      </c>
      <c r="B2428" s="199">
        <v>2243.6570000000002</v>
      </c>
      <c r="C2428" s="199">
        <v>-40.498739</v>
      </c>
      <c r="D2428" s="198">
        <v>1998.5</v>
      </c>
    </row>
    <row r="2429" spans="1:4">
      <c r="A2429" s="198">
        <v>48560</v>
      </c>
      <c r="B2429" s="199">
        <v>2243.962</v>
      </c>
      <c r="C2429" s="199">
        <v>-40.568852</v>
      </c>
      <c r="D2429" s="198">
        <v>2000</v>
      </c>
    </row>
    <row r="2430" spans="1:4">
      <c r="A2430" s="198">
        <v>48580</v>
      </c>
      <c r="B2430" s="199">
        <v>2244.2620000000002</v>
      </c>
      <c r="C2430" s="199">
        <v>-40.877333</v>
      </c>
      <c r="D2430" s="198">
        <v>2001.5</v>
      </c>
    </row>
    <row r="2431" spans="1:4">
      <c r="A2431" s="198">
        <v>48600</v>
      </c>
      <c r="B2431" s="199">
        <v>2244.5680000000002</v>
      </c>
      <c r="C2431" s="199">
        <v>-41.705947999999999</v>
      </c>
      <c r="D2431" s="198">
        <v>2002.5</v>
      </c>
    </row>
    <row r="2432" spans="1:4">
      <c r="A2432" s="198">
        <v>48620</v>
      </c>
      <c r="B2432" s="199">
        <v>2244.9290000000001</v>
      </c>
      <c r="C2432" s="199">
        <v>-41.523905999999997</v>
      </c>
      <c r="D2432" s="198">
        <v>2002.5</v>
      </c>
    </row>
    <row r="2433" spans="1:4">
      <c r="A2433" s="198">
        <v>48640</v>
      </c>
      <c r="B2433" s="199">
        <v>2245.232</v>
      </c>
      <c r="C2433" s="199">
        <v>-41.435281000000003</v>
      </c>
      <c r="D2433" s="198">
        <v>2003.5</v>
      </c>
    </row>
    <row r="2434" spans="1:4">
      <c r="A2434" s="198">
        <v>48660</v>
      </c>
      <c r="B2434" s="199">
        <v>2245.5369999999998</v>
      </c>
      <c r="C2434" s="199">
        <v>-41.100197000000001</v>
      </c>
      <c r="D2434" s="198">
        <v>2005</v>
      </c>
    </row>
    <row r="2435" spans="1:4">
      <c r="A2435" s="198">
        <v>48680</v>
      </c>
      <c r="B2435" s="199">
        <v>2245.817</v>
      </c>
      <c r="C2435" s="199">
        <v>-40.399535999999998</v>
      </c>
      <c r="D2435" s="198">
        <v>2006.5</v>
      </c>
    </row>
    <row r="2436" spans="1:4">
      <c r="A2436" s="198">
        <v>48700</v>
      </c>
      <c r="B2436" s="199">
        <v>2246.1239999999998</v>
      </c>
      <c r="C2436" s="199">
        <v>-42.061335999999997</v>
      </c>
      <c r="D2436" s="198">
        <v>2006.5</v>
      </c>
    </row>
    <row r="2437" spans="1:4">
      <c r="A2437" s="198">
        <v>48720</v>
      </c>
      <c r="B2437" s="199">
        <v>2246.46</v>
      </c>
      <c r="C2437" s="199">
        <v>-41.190952000000003</v>
      </c>
      <c r="D2437" s="198">
        <v>2006.5</v>
      </c>
    </row>
    <row r="2438" spans="1:4">
      <c r="A2438" s="198">
        <v>48740</v>
      </c>
      <c r="B2438" s="199">
        <v>2246.8029999999999</v>
      </c>
      <c r="C2438" s="199">
        <v>-40.409621000000001</v>
      </c>
      <c r="D2438" s="198">
        <v>2008</v>
      </c>
    </row>
    <row r="2439" spans="1:4">
      <c r="A2439" s="198">
        <v>48760</v>
      </c>
      <c r="B2439" s="199">
        <v>2247.1219999999998</v>
      </c>
      <c r="C2439" s="199">
        <v>-40.555235000000003</v>
      </c>
      <c r="D2439" s="198">
        <v>2008.5</v>
      </c>
    </row>
    <row r="2440" spans="1:4">
      <c r="A2440" s="198">
        <v>48780</v>
      </c>
      <c r="B2440" s="199">
        <v>2247.4270000000001</v>
      </c>
      <c r="C2440" s="199">
        <v>-41.626361000000003</v>
      </c>
      <c r="D2440" s="198">
        <v>2008.5</v>
      </c>
    </row>
    <row r="2441" spans="1:4">
      <c r="A2441" s="198">
        <v>48800</v>
      </c>
      <c r="B2441" s="199">
        <v>2247.7869999999998</v>
      </c>
      <c r="C2441" s="199">
        <v>-40.675167000000002</v>
      </c>
      <c r="D2441" s="198">
        <v>2009.5</v>
      </c>
    </row>
    <row r="2442" spans="1:4">
      <c r="A2442" s="198">
        <v>48820</v>
      </c>
      <c r="B2442" s="199">
        <v>2248.1529999999998</v>
      </c>
      <c r="C2442" s="199">
        <v>-41.446530000000003</v>
      </c>
      <c r="D2442" s="198">
        <v>2011</v>
      </c>
    </row>
    <row r="2443" spans="1:4">
      <c r="A2443" s="198">
        <v>48840</v>
      </c>
      <c r="B2443" s="199">
        <v>2248.4580000000001</v>
      </c>
      <c r="C2443" s="199">
        <v>-40.985999999999997</v>
      </c>
      <c r="D2443" s="198">
        <v>2012.5</v>
      </c>
    </row>
    <row r="2444" spans="1:4">
      <c r="A2444" s="198">
        <v>48860</v>
      </c>
      <c r="B2444" s="199">
        <v>2248.8449999999998</v>
      </c>
      <c r="C2444" s="199">
        <v>-39.563358999999998</v>
      </c>
      <c r="D2444" s="198">
        <v>2013</v>
      </c>
    </row>
    <row r="2445" spans="1:4">
      <c r="A2445" s="198">
        <v>48880</v>
      </c>
      <c r="B2445" s="199">
        <v>2249.1970000000001</v>
      </c>
      <c r="C2445" s="199">
        <v>-39.903835000000001</v>
      </c>
      <c r="D2445" s="198">
        <v>2014.5</v>
      </c>
    </row>
    <row r="2446" spans="1:4">
      <c r="A2446" s="198">
        <v>48900</v>
      </c>
      <c r="B2446" s="199">
        <v>2249.5810000000001</v>
      </c>
      <c r="C2446" s="199">
        <v>-40.045259999999999</v>
      </c>
      <c r="D2446" s="198">
        <v>2015</v>
      </c>
    </row>
    <row r="2447" spans="1:4">
      <c r="A2447" s="198">
        <v>48920</v>
      </c>
      <c r="B2447" s="199">
        <v>2249.9650000000001</v>
      </c>
      <c r="C2447" s="199">
        <v>-39.930911000000002</v>
      </c>
      <c r="D2447" s="198">
        <v>2015.5</v>
      </c>
    </row>
    <row r="2448" spans="1:4">
      <c r="A2448" s="198">
        <v>48940</v>
      </c>
      <c r="B2448" s="199">
        <v>2250.3609999999999</v>
      </c>
      <c r="C2448" s="199">
        <v>-39.584369000000002</v>
      </c>
      <c r="D2448" s="198">
        <v>2016</v>
      </c>
    </row>
    <row r="2449" spans="1:4">
      <c r="A2449" s="198">
        <v>48960</v>
      </c>
      <c r="B2449" s="199">
        <v>2250.7489999999998</v>
      </c>
      <c r="C2449" s="199">
        <v>-39.063814000000001</v>
      </c>
      <c r="D2449" s="198">
        <v>2016.5</v>
      </c>
    </row>
    <row r="2450" spans="1:4">
      <c r="A2450" s="198">
        <v>48980</v>
      </c>
      <c r="B2450" s="199">
        <v>2251.1959999999999</v>
      </c>
      <c r="C2450" s="199">
        <v>-39.739708999999998</v>
      </c>
      <c r="D2450" s="198">
        <v>2016.5</v>
      </c>
    </row>
    <row r="2451" spans="1:4">
      <c r="A2451" s="198">
        <v>49000</v>
      </c>
      <c r="B2451" s="199">
        <v>2251.605</v>
      </c>
      <c r="C2451" s="199">
        <v>-39.667676999999998</v>
      </c>
      <c r="D2451" s="198">
        <v>2017</v>
      </c>
    </row>
    <row r="2452" spans="1:4">
      <c r="A2452" s="198">
        <v>49020</v>
      </c>
      <c r="B2452" s="199">
        <v>2252.0039999999999</v>
      </c>
      <c r="C2452" s="199">
        <v>-39.207669000000003</v>
      </c>
      <c r="D2452" s="198">
        <v>2017.5</v>
      </c>
    </row>
    <row r="2453" spans="1:4">
      <c r="A2453" s="198">
        <v>49040</v>
      </c>
      <c r="B2453" s="199">
        <v>2252.3980000000001</v>
      </c>
      <c r="C2453" s="199">
        <v>-40.250152</v>
      </c>
      <c r="D2453" s="198">
        <v>2018.5</v>
      </c>
    </row>
    <row r="2454" spans="1:4">
      <c r="A2454" s="198">
        <v>49060</v>
      </c>
      <c r="B2454" s="199">
        <v>2252.7979999999998</v>
      </c>
      <c r="C2454" s="199">
        <v>-40.316600000000001</v>
      </c>
      <c r="D2454" s="198">
        <v>2020.5</v>
      </c>
    </row>
    <row r="2455" spans="1:4">
      <c r="A2455" s="198">
        <v>49080</v>
      </c>
      <c r="B2455" s="199">
        <v>2253.154</v>
      </c>
      <c r="C2455" s="199">
        <v>-41.905673999999998</v>
      </c>
      <c r="D2455" s="198">
        <v>2021</v>
      </c>
    </row>
    <row r="2456" spans="1:4">
      <c r="A2456" s="198">
        <v>49100</v>
      </c>
      <c r="B2456" s="199">
        <v>2253.4940000000001</v>
      </c>
      <c r="C2456" s="199">
        <v>-41.961117999999999</v>
      </c>
      <c r="D2456" s="198">
        <v>2021.5</v>
      </c>
    </row>
    <row r="2457" spans="1:4">
      <c r="A2457" s="198">
        <v>49120</v>
      </c>
      <c r="B2457" s="199">
        <v>2253.84</v>
      </c>
      <c r="C2457" s="199">
        <v>-42.216589999999997</v>
      </c>
      <c r="D2457" s="198">
        <v>2022.5</v>
      </c>
    </row>
    <row r="2458" spans="1:4">
      <c r="A2458" s="198">
        <v>49140</v>
      </c>
      <c r="B2458" s="199">
        <v>2254.1959999999999</v>
      </c>
      <c r="C2458" s="199">
        <v>-40.682302999999997</v>
      </c>
      <c r="D2458" s="198">
        <v>2022.5</v>
      </c>
    </row>
    <row r="2459" spans="1:4">
      <c r="A2459" s="198">
        <v>49160</v>
      </c>
      <c r="B2459" s="199">
        <v>2254.5659999999998</v>
      </c>
      <c r="C2459" s="199">
        <v>-39.575026999999999</v>
      </c>
      <c r="D2459" s="198">
        <v>2023.5</v>
      </c>
    </row>
    <row r="2460" spans="1:4">
      <c r="A2460" s="198">
        <v>49180</v>
      </c>
      <c r="B2460" s="199">
        <v>2254.9560000000001</v>
      </c>
      <c r="C2460" s="199">
        <v>-39.970205</v>
      </c>
      <c r="D2460" s="198">
        <v>2025</v>
      </c>
    </row>
    <row r="2461" spans="1:4">
      <c r="A2461" s="198">
        <v>49200</v>
      </c>
      <c r="B2461" s="199">
        <v>2255.35</v>
      </c>
      <c r="C2461" s="199">
        <v>-39.164873</v>
      </c>
      <c r="D2461" s="198">
        <v>2026</v>
      </c>
    </row>
    <row r="2462" spans="1:4">
      <c r="A2462" s="198">
        <v>49220</v>
      </c>
      <c r="B2462" s="199">
        <v>2255.7069999999999</v>
      </c>
      <c r="C2462" s="199">
        <v>-39.007759</v>
      </c>
      <c r="D2462" s="198">
        <v>2026.5</v>
      </c>
    </row>
    <row r="2463" spans="1:4">
      <c r="A2463" s="198">
        <v>49240</v>
      </c>
      <c r="B2463" s="199">
        <v>2256.116</v>
      </c>
      <c r="C2463" s="199">
        <v>-39.389560000000003</v>
      </c>
      <c r="D2463" s="198">
        <v>2029</v>
      </c>
    </row>
    <row r="2464" spans="1:4">
      <c r="A2464" s="198">
        <v>49260</v>
      </c>
      <c r="B2464" s="199">
        <v>2256.5149999999999</v>
      </c>
      <c r="C2464" s="199">
        <v>-38.387093</v>
      </c>
      <c r="D2464" s="198">
        <v>2030</v>
      </c>
    </row>
    <row r="2465" spans="1:4">
      <c r="A2465" s="198">
        <v>49280</v>
      </c>
      <c r="B2465" s="199">
        <v>2256.8919999999998</v>
      </c>
      <c r="C2465" s="199">
        <v>-40.415622999999997</v>
      </c>
      <c r="D2465" s="198">
        <v>2030.5</v>
      </c>
    </row>
    <row r="2466" spans="1:4">
      <c r="A2466" s="198">
        <v>49300</v>
      </c>
      <c r="B2466" s="199">
        <v>2257.2550000000001</v>
      </c>
      <c r="C2466" s="199">
        <v>-41.198926</v>
      </c>
      <c r="D2466" s="198">
        <v>2032</v>
      </c>
    </row>
    <row r="2467" spans="1:4">
      <c r="A2467" s="198">
        <v>49320</v>
      </c>
      <c r="B2467" s="199">
        <v>2257.567</v>
      </c>
      <c r="C2467" s="199">
        <v>-41.877147000000001</v>
      </c>
      <c r="D2467" s="198">
        <v>2033</v>
      </c>
    </row>
    <row r="2468" spans="1:4">
      <c r="A2468" s="198">
        <v>49340</v>
      </c>
      <c r="B2468" s="199">
        <v>2257.864</v>
      </c>
      <c r="C2468" s="199">
        <v>-41.002963000000001</v>
      </c>
      <c r="D2468" s="198">
        <v>2034.5</v>
      </c>
    </row>
    <row r="2469" spans="1:4">
      <c r="A2469" s="198">
        <v>49360</v>
      </c>
      <c r="B2469" s="199">
        <v>2258.1509999999998</v>
      </c>
      <c r="C2469" s="199">
        <v>-42.378501999999997</v>
      </c>
      <c r="D2469" s="198">
        <v>2036.5</v>
      </c>
    </row>
    <row r="2470" spans="1:4">
      <c r="A2470" s="198">
        <v>49380</v>
      </c>
      <c r="B2470" s="199">
        <v>2258.4250000000002</v>
      </c>
      <c r="C2470" s="199">
        <v>-41.957554999999999</v>
      </c>
      <c r="D2470" s="198">
        <v>2038</v>
      </c>
    </row>
    <row r="2471" spans="1:4">
      <c r="A2471" s="198">
        <v>49400</v>
      </c>
      <c r="B2471" s="199">
        <v>2258.7170000000001</v>
      </c>
      <c r="C2471" s="199">
        <v>-42.463664000000001</v>
      </c>
      <c r="D2471" s="198">
        <v>2039</v>
      </c>
    </row>
    <row r="2472" spans="1:4">
      <c r="A2472" s="198">
        <v>49420</v>
      </c>
      <c r="B2472" s="199">
        <v>2258.9630000000002</v>
      </c>
      <c r="C2472" s="199">
        <v>-42.671626000000003</v>
      </c>
      <c r="D2472" s="198">
        <v>2039.5</v>
      </c>
    </row>
    <row r="2473" spans="1:4">
      <c r="A2473" s="198">
        <v>49440</v>
      </c>
      <c r="B2473" s="199">
        <v>2259.2220000000002</v>
      </c>
      <c r="C2473" s="199">
        <v>-41.753242999999998</v>
      </c>
      <c r="D2473" s="198">
        <v>2040.5</v>
      </c>
    </row>
    <row r="2474" spans="1:4">
      <c r="A2474" s="198">
        <v>49460</v>
      </c>
      <c r="B2474" s="199">
        <v>2259.4940000000001</v>
      </c>
      <c r="C2474" s="199">
        <v>-41.997574</v>
      </c>
      <c r="D2474" s="198">
        <v>2042</v>
      </c>
    </row>
    <row r="2475" spans="1:4">
      <c r="A2475" s="198">
        <v>49480</v>
      </c>
      <c r="B2475" s="199">
        <v>2259.7600000000002</v>
      </c>
      <c r="C2475" s="199">
        <v>-41.544586000000002</v>
      </c>
      <c r="D2475" s="198">
        <v>2043.5</v>
      </c>
    </row>
    <row r="2476" spans="1:4">
      <c r="A2476" s="198">
        <v>49500</v>
      </c>
      <c r="B2476" s="199">
        <v>2260.0529999999999</v>
      </c>
      <c r="C2476" s="199">
        <v>-41.133515000000003</v>
      </c>
      <c r="D2476" s="198">
        <v>2044.5</v>
      </c>
    </row>
    <row r="2477" spans="1:4">
      <c r="A2477" s="198">
        <v>49520</v>
      </c>
      <c r="B2477" s="199">
        <v>2260.3380000000002</v>
      </c>
      <c r="C2477" s="199">
        <v>-41.509754000000001</v>
      </c>
      <c r="D2477" s="198">
        <v>2046.5</v>
      </c>
    </row>
    <row r="2478" spans="1:4">
      <c r="A2478" s="198">
        <v>49540</v>
      </c>
      <c r="B2478" s="199">
        <v>2260.625</v>
      </c>
      <c r="C2478" s="199">
        <v>-41.235016999999999</v>
      </c>
      <c r="D2478" s="198">
        <v>2047.5</v>
      </c>
    </row>
    <row r="2479" spans="1:4">
      <c r="A2479" s="198">
        <v>49560</v>
      </c>
      <c r="B2479" s="199">
        <v>2260.9140000000002</v>
      </c>
      <c r="C2479" s="199">
        <v>-40.711314999999999</v>
      </c>
      <c r="D2479" s="198">
        <v>2048</v>
      </c>
    </row>
    <row r="2480" spans="1:4">
      <c r="A2480" s="198">
        <v>49580</v>
      </c>
      <c r="B2480" s="199">
        <v>2261.1840000000002</v>
      </c>
      <c r="C2480" s="199">
        <v>-41.799258999999999</v>
      </c>
      <c r="D2480" s="198">
        <v>2049.5</v>
      </c>
    </row>
    <row r="2481" spans="1:4">
      <c r="A2481" s="198">
        <v>49600</v>
      </c>
      <c r="B2481" s="199">
        <v>2261.4609999999998</v>
      </c>
      <c r="C2481" s="199">
        <v>-41.099964</v>
      </c>
      <c r="D2481" s="198">
        <v>2050.5</v>
      </c>
    </row>
    <row r="2482" spans="1:4">
      <c r="A2482" s="198">
        <v>49620</v>
      </c>
      <c r="B2482" s="199">
        <v>2261.75</v>
      </c>
      <c r="C2482" s="199">
        <v>-40.936644000000001</v>
      </c>
      <c r="D2482" s="198">
        <v>2052</v>
      </c>
    </row>
    <row r="2483" spans="1:4">
      <c r="A2483" s="198">
        <v>49640</v>
      </c>
      <c r="B2483" s="199">
        <v>2262.0749999999998</v>
      </c>
      <c r="C2483" s="199">
        <v>-39.896923000000001</v>
      </c>
      <c r="D2483" s="198">
        <v>2053</v>
      </c>
    </row>
    <row r="2484" spans="1:4">
      <c r="A2484" s="198">
        <v>49660</v>
      </c>
      <c r="B2484" s="199">
        <v>2262.39</v>
      </c>
      <c r="C2484" s="199">
        <v>-40.726984000000002</v>
      </c>
      <c r="D2484" s="198">
        <v>2054</v>
      </c>
    </row>
    <row r="2485" spans="1:4">
      <c r="A2485" s="198">
        <v>49680</v>
      </c>
      <c r="B2485" s="199">
        <v>2262.701</v>
      </c>
      <c r="C2485" s="199">
        <v>-39.940868000000002</v>
      </c>
      <c r="D2485" s="198">
        <v>2055</v>
      </c>
    </row>
    <row r="2486" spans="1:4">
      <c r="A2486" s="198">
        <v>49700</v>
      </c>
      <c r="B2486" s="199">
        <v>2263.0079999999998</v>
      </c>
      <c r="C2486" s="199">
        <v>-40.801596000000004</v>
      </c>
      <c r="D2486" s="198">
        <v>2055.5</v>
      </c>
    </row>
    <row r="2487" spans="1:4">
      <c r="A2487" s="198">
        <v>49720</v>
      </c>
      <c r="B2487" s="199">
        <v>2263.3470000000002</v>
      </c>
      <c r="C2487" s="199">
        <v>-40.298141999999999</v>
      </c>
      <c r="D2487" s="198">
        <v>2057</v>
      </c>
    </row>
    <row r="2488" spans="1:4">
      <c r="A2488" s="198">
        <v>49740</v>
      </c>
      <c r="B2488" s="199">
        <v>2263.6979999999999</v>
      </c>
      <c r="C2488" s="199">
        <v>-40.079515999999998</v>
      </c>
      <c r="D2488" s="198">
        <v>2057.5</v>
      </c>
    </row>
    <row r="2489" spans="1:4">
      <c r="A2489" s="198">
        <v>49760</v>
      </c>
      <c r="B2489" s="199">
        <v>2264.0189999999998</v>
      </c>
      <c r="C2489" s="199">
        <v>-40.597259000000001</v>
      </c>
      <c r="D2489" s="198">
        <v>2059</v>
      </c>
    </row>
    <row r="2490" spans="1:4">
      <c r="A2490" s="198">
        <v>49780</v>
      </c>
      <c r="B2490" s="199">
        <v>2264.3449999999998</v>
      </c>
      <c r="C2490" s="199">
        <v>-40.898159999999997</v>
      </c>
      <c r="D2490" s="198">
        <v>2059.5</v>
      </c>
    </row>
    <row r="2491" spans="1:4">
      <c r="A2491" s="198">
        <v>49800</v>
      </c>
      <c r="B2491" s="199">
        <v>2264.7020000000002</v>
      </c>
      <c r="C2491" s="199">
        <v>-40.050308000000001</v>
      </c>
      <c r="D2491" s="198">
        <v>2061</v>
      </c>
    </row>
    <row r="2492" spans="1:4">
      <c r="A2492" s="198">
        <v>49820</v>
      </c>
      <c r="B2492" s="199">
        <v>2265.0210000000002</v>
      </c>
      <c r="C2492" s="199">
        <v>-40.844262999999998</v>
      </c>
      <c r="D2492" s="198">
        <v>2062.5</v>
      </c>
    </row>
    <row r="2493" spans="1:4">
      <c r="A2493" s="198">
        <v>49840</v>
      </c>
      <c r="B2493" s="199">
        <v>2265.3510000000001</v>
      </c>
      <c r="C2493" s="199">
        <v>-40.517606000000001</v>
      </c>
      <c r="D2493" s="198">
        <v>2062.5</v>
      </c>
    </row>
    <row r="2494" spans="1:4">
      <c r="A2494" s="198">
        <v>49860</v>
      </c>
      <c r="B2494" s="199">
        <v>2265.73</v>
      </c>
      <c r="C2494" s="199">
        <v>-40.325355999999999</v>
      </c>
      <c r="D2494" s="198">
        <v>2064</v>
      </c>
    </row>
    <row r="2495" spans="1:4">
      <c r="A2495" s="198">
        <v>49880</v>
      </c>
      <c r="B2495" s="199">
        <v>2266.0549999999998</v>
      </c>
      <c r="C2495" s="199">
        <v>-40.265846000000003</v>
      </c>
      <c r="D2495" s="198">
        <v>2064.5</v>
      </c>
    </row>
    <row r="2496" spans="1:4">
      <c r="A2496" s="198">
        <v>49900</v>
      </c>
      <c r="B2496" s="199">
        <v>2266.3829999999998</v>
      </c>
      <c r="C2496" s="199">
        <v>-41.322651999999998</v>
      </c>
      <c r="D2496" s="198">
        <v>2065</v>
      </c>
    </row>
    <row r="2497" spans="1:4">
      <c r="A2497" s="198">
        <v>49920</v>
      </c>
      <c r="B2497" s="199">
        <v>2266.694</v>
      </c>
      <c r="C2497" s="199">
        <v>-40.896109000000003</v>
      </c>
      <c r="D2497" s="198">
        <v>2066</v>
      </c>
    </row>
    <row r="2498" spans="1:4">
      <c r="A2498" s="198">
        <v>49940</v>
      </c>
      <c r="B2498" s="199">
        <v>2267.009</v>
      </c>
      <c r="C2498" s="199">
        <v>-41.145015999999998</v>
      </c>
      <c r="D2498" s="198">
        <v>2067.5</v>
      </c>
    </row>
    <row r="2499" spans="1:4">
      <c r="A2499" s="198">
        <v>49960</v>
      </c>
      <c r="B2499" s="199">
        <v>2267.3180000000002</v>
      </c>
      <c r="C2499" s="199">
        <v>-40.423366000000001</v>
      </c>
      <c r="D2499" s="198">
        <v>2068</v>
      </c>
    </row>
    <row r="2500" spans="1:4">
      <c r="A2500" s="198">
        <v>49980</v>
      </c>
      <c r="B2500" s="199">
        <v>2267.674</v>
      </c>
      <c r="C2500" s="199">
        <v>-41.122584000000003</v>
      </c>
      <c r="D2500" s="198">
        <v>2069</v>
      </c>
    </row>
    <row r="2501" spans="1:4">
      <c r="A2501" s="198">
        <v>50000</v>
      </c>
      <c r="B2501" s="199">
        <v>2267.9830000000002</v>
      </c>
      <c r="C2501" s="199">
        <v>-40.839222999999997</v>
      </c>
      <c r="D2501" s="198">
        <v>2069.5</v>
      </c>
    </row>
    <row r="2502" spans="1:4">
      <c r="A2502" s="198">
        <v>50020</v>
      </c>
      <c r="B2502" s="199">
        <v>2268.2890000000002</v>
      </c>
      <c r="C2502" s="199">
        <v>-39.784412000000003</v>
      </c>
      <c r="D2502" s="198">
        <v>2070.5</v>
      </c>
    </row>
    <row r="2503" spans="1:4">
      <c r="A2503" s="198">
        <v>50040</v>
      </c>
      <c r="B2503" s="199">
        <v>2268.6089999999999</v>
      </c>
      <c r="C2503" s="199">
        <v>-39.058531000000002</v>
      </c>
      <c r="D2503" s="198">
        <v>2071</v>
      </c>
    </row>
    <row r="2504" spans="1:4">
      <c r="A2504" s="198">
        <v>50060</v>
      </c>
      <c r="B2504" s="199">
        <v>2268.8980000000001</v>
      </c>
      <c r="C2504" s="199">
        <v>-41.164082999999998</v>
      </c>
      <c r="D2504" s="198">
        <v>2071.5</v>
      </c>
    </row>
    <row r="2505" spans="1:4">
      <c r="A2505" s="198">
        <v>50080</v>
      </c>
      <c r="B2505" s="199">
        <v>2269.2440000000001</v>
      </c>
      <c r="C2505" s="199">
        <v>-39.605722999999998</v>
      </c>
      <c r="D2505" s="198">
        <v>2072.5</v>
      </c>
    </row>
    <row r="2506" spans="1:4">
      <c r="A2506" s="198">
        <v>50100</v>
      </c>
      <c r="B2506" s="199">
        <v>2269.5630000000001</v>
      </c>
      <c r="C2506" s="199">
        <v>-40.685046999999997</v>
      </c>
      <c r="D2506" s="198">
        <v>2074</v>
      </c>
    </row>
    <row r="2507" spans="1:4">
      <c r="A2507" s="198">
        <v>50120</v>
      </c>
      <c r="B2507" s="199">
        <v>2269.9050000000002</v>
      </c>
      <c r="C2507" s="199">
        <v>-41.089854000000003</v>
      </c>
      <c r="D2507" s="198">
        <v>2074</v>
      </c>
    </row>
    <row r="2508" spans="1:4">
      <c r="A2508" s="198">
        <v>50140</v>
      </c>
      <c r="B2508" s="199">
        <v>2270.2339999999999</v>
      </c>
      <c r="C2508" s="199">
        <v>-41.458722999999999</v>
      </c>
      <c r="D2508" s="198">
        <v>2075.5</v>
      </c>
    </row>
    <row r="2509" spans="1:4">
      <c r="A2509" s="198">
        <v>50160</v>
      </c>
      <c r="B2509" s="199">
        <v>2270.5529999999999</v>
      </c>
      <c r="C2509" s="199">
        <v>-39.934294999999999</v>
      </c>
      <c r="D2509" s="198">
        <v>2076.5</v>
      </c>
    </row>
    <row r="2510" spans="1:4">
      <c r="A2510" s="198">
        <v>50180</v>
      </c>
      <c r="B2510" s="199">
        <v>2270.88</v>
      </c>
      <c r="C2510" s="199">
        <v>-40.602263000000001</v>
      </c>
      <c r="D2510" s="198">
        <v>2077</v>
      </c>
    </row>
    <row r="2511" spans="1:4">
      <c r="A2511" s="198">
        <v>50200</v>
      </c>
      <c r="B2511" s="199">
        <v>2271.2220000000002</v>
      </c>
      <c r="C2511" s="199">
        <v>-40.766316000000003</v>
      </c>
      <c r="D2511" s="198">
        <v>2078</v>
      </c>
    </row>
    <row r="2512" spans="1:4">
      <c r="A2512" s="198">
        <v>50220</v>
      </c>
      <c r="B2512" s="199">
        <v>2271.5549999999998</v>
      </c>
      <c r="C2512" s="199">
        <v>-40.379339000000002</v>
      </c>
      <c r="D2512" s="198">
        <v>2078.5</v>
      </c>
    </row>
    <row r="2513" spans="1:4">
      <c r="A2513" s="198">
        <v>50240</v>
      </c>
      <c r="B2513" s="199">
        <v>2271.8629999999998</v>
      </c>
      <c r="C2513" s="199">
        <v>-40.180812000000003</v>
      </c>
      <c r="D2513" s="198">
        <v>2079</v>
      </c>
    </row>
    <row r="2514" spans="1:4">
      <c r="A2514" s="198">
        <v>50260</v>
      </c>
      <c r="B2514" s="199">
        <v>2272.1860000000001</v>
      </c>
      <c r="C2514" s="199">
        <v>-40.180897999999999</v>
      </c>
      <c r="D2514" s="198">
        <v>2080</v>
      </c>
    </row>
    <row r="2515" spans="1:4">
      <c r="A2515" s="198">
        <v>50280</v>
      </c>
      <c r="B2515" s="199">
        <v>2272.5039999999999</v>
      </c>
      <c r="C2515" s="199">
        <v>-41.180754999999998</v>
      </c>
      <c r="D2515" s="198">
        <v>2081</v>
      </c>
    </row>
    <row r="2516" spans="1:4">
      <c r="A2516" s="198">
        <v>50300</v>
      </c>
      <c r="B2516" s="199">
        <v>2272.84</v>
      </c>
      <c r="C2516" s="199">
        <v>-41.445833</v>
      </c>
      <c r="D2516" s="198">
        <v>2081.5</v>
      </c>
    </row>
    <row r="2517" spans="1:4">
      <c r="A2517" s="198">
        <v>50320</v>
      </c>
      <c r="B2517" s="199">
        <v>2273.17</v>
      </c>
      <c r="C2517" s="199">
        <v>-39.983938999999999</v>
      </c>
      <c r="D2517" s="198">
        <v>2082.5</v>
      </c>
    </row>
    <row r="2518" spans="1:4">
      <c r="A2518" s="198">
        <v>50340</v>
      </c>
      <c r="B2518" s="199">
        <v>2273.511</v>
      </c>
      <c r="C2518" s="199">
        <v>-41.395425000000003</v>
      </c>
      <c r="D2518" s="198">
        <v>2083</v>
      </c>
    </row>
    <row r="2519" spans="1:4">
      <c r="A2519" s="198">
        <v>50360</v>
      </c>
      <c r="B2519" s="199">
        <v>2273.8270000000002</v>
      </c>
      <c r="C2519" s="199">
        <v>-40.935253000000003</v>
      </c>
      <c r="D2519" s="198">
        <v>2084</v>
      </c>
    </row>
    <row r="2520" spans="1:4">
      <c r="A2520" s="198">
        <v>50380</v>
      </c>
      <c r="B2520" s="199">
        <v>2274.134</v>
      </c>
      <c r="C2520" s="199">
        <v>-40.184756</v>
      </c>
      <c r="D2520" s="198">
        <v>2086</v>
      </c>
    </row>
    <row r="2521" spans="1:4">
      <c r="A2521" s="198">
        <v>50400</v>
      </c>
      <c r="B2521" s="199">
        <v>2274.4899999999998</v>
      </c>
      <c r="C2521" s="199">
        <v>-40.243538999999998</v>
      </c>
      <c r="D2521" s="198">
        <v>2087</v>
      </c>
    </row>
    <row r="2522" spans="1:4">
      <c r="A2522" s="198">
        <v>50420</v>
      </c>
      <c r="B2522" s="199">
        <v>2274.835</v>
      </c>
      <c r="C2522" s="199">
        <v>-40.410870000000003</v>
      </c>
      <c r="D2522" s="198">
        <v>2088.5</v>
      </c>
    </row>
    <row r="2523" spans="1:4">
      <c r="A2523" s="198">
        <v>50440</v>
      </c>
      <c r="B2523" s="199">
        <v>2275.1869999999999</v>
      </c>
      <c r="C2523" s="199">
        <v>-40.658239000000002</v>
      </c>
      <c r="D2523" s="198">
        <v>2090</v>
      </c>
    </row>
    <row r="2524" spans="1:4">
      <c r="A2524" s="198">
        <v>50460</v>
      </c>
      <c r="B2524" s="199">
        <v>2275.491</v>
      </c>
      <c r="C2524" s="199">
        <v>-40.223354999999998</v>
      </c>
      <c r="D2524" s="198">
        <v>2091.5</v>
      </c>
    </row>
    <row r="2525" spans="1:4">
      <c r="A2525" s="198">
        <v>50480</v>
      </c>
      <c r="B2525" s="199">
        <v>2275.8110000000001</v>
      </c>
      <c r="C2525" s="199">
        <v>-41.376187000000002</v>
      </c>
      <c r="D2525" s="198">
        <v>2093</v>
      </c>
    </row>
    <row r="2526" spans="1:4">
      <c r="A2526" s="198">
        <v>50500</v>
      </c>
      <c r="B2526" s="199">
        <v>2276.172</v>
      </c>
      <c r="C2526" s="199">
        <v>-39.885125000000002</v>
      </c>
      <c r="D2526" s="198">
        <v>2094</v>
      </c>
    </row>
    <row r="2527" spans="1:4">
      <c r="A2527" s="198">
        <v>50520</v>
      </c>
      <c r="B2527" s="199">
        <v>2276.5349999999999</v>
      </c>
      <c r="C2527" s="199">
        <v>-38.800109999999997</v>
      </c>
      <c r="D2527" s="198">
        <v>2094</v>
      </c>
    </row>
    <row r="2528" spans="1:4">
      <c r="A2528" s="198">
        <v>50540</v>
      </c>
      <c r="B2528" s="199">
        <v>2276.835</v>
      </c>
      <c r="C2528" s="199">
        <v>-40.643000000000001</v>
      </c>
      <c r="D2528" s="198">
        <v>2094.5</v>
      </c>
    </row>
    <row r="2529" spans="1:4">
      <c r="A2529" s="198">
        <v>50560</v>
      </c>
      <c r="B2529" s="199">
        <v>2277.2049999999999</v>
      </c>
      <c r="C2529" s="199">
        <v>-40.387027000000003</v>
      </c>
      <c r="D2529" s="198">
        <v>2095</v>
      </c>
    </row>
    <row r="2530" spans="1:4">
      <c r="A2530" s="198">
        <v>50580</v>
      </c>
      <c r="B2530" s="199">
        <v>2277.5540000000001</v>
      </c>
      <c r="C2530" s="199">
        <v>-40.662063000000003</v>
      </c>
      <c r="D2530" s="198">
        <v>2096</v>
      </c>
    </row>
    <row r="2531" spans="1:4">
      <c r="A2531" s="198">
        <v>50600</v>
      </c>
      <c r="B2531" s="199">
        <v>2277.8960000000002</v>
      </c>
      <c r="C2531" s="199">
        <v>-41.114327000000003</v>
      </c>
      <c r="D2531" s="198">
        <v>2097</v>
      </c>
    </row>
    <row r="2532" spans="1:4">
      <c r="A2532" s="198">
        <v>50620</v>
      </c>
      <c r="B2532" s="199">
        <v>2278.2469999999998</v>
      </c>
      <c r="C2532" s="199">
        <v>-40.344900000000003</v>
      </c>
      <c r="D2532" s="198">
        <v>2097</v>
      </c>
    </row>
    <row r="2533" spans="1:4">
      <c r="A2533" s="198">
        <v>50640</v>
      </c>
      <c r="B2533" s="199">
        <v>2278.5659999999998</v>
      </c>
      <c r="C2533" s="199">
        <v>-40.504325999999999</v>
      </c>
      <c r="D2533" s="198">
        <v>2098</v>
      </c>
    </row>
    <row r="2534" spans="1:4">
      <c r="A2534" s="198">
        <v>50660</v>
      </c>
      <c r="B2534" s="199">
        <v>2278.8919999999998</v>
      </c>
      <c r="C2534" s="199">
        <v>-39.919938999999999</v>
      </c>
      <c r="D2534" s="198">
        <v>2098.5</v>
      </c>
    </row>
    <row r="2535" spans="1:4">
      <c r="A2535" s="198">
        <v>50680</v>
      </c>
      <c r="B2535" s="199">
        <v>2279.252</v>
      </c>
      <c r="C2535" s="199">
        <v>-39.224944000000001</v>
      </c>
      <c r="D2535" s="198">
        <v>2099</v>
      </c>
    </row>
    <row r="2536" spans="1:4">
      <c r="A2536" s="198">
        <v>50700</v>
      </c>
      <c r="B2536" s="199">
        <v>2279.6170000000002</v>
      </c>
      <c r="C2536" s="199">
        <v>-40.872219000000001</v>
      </c>
      <c r="D2536" s="198">
        <v>2099</v>
      </c>
    </row>
    <row r="2537" spans="1:4">
      <c r="A2537" s="198">
        <v>50720</v>
      </c>
      <c r="B2537" s="199">
        <v>2279.9679999999998</v>
      </c>
      <c r="C2537" s="199">
        <v>-40.206496000000001</v>
      </c>
      <c r="D2537" s="198">
        <v>2099</v>
      </c>
    </row>
    <row r="2538" spans="1:4">
      <c r="A2538" s="198">
        <v>50740</v>
      </c>
      <c r="B2538" s="199">
        <v>2280.299</v>
      </c>
      <c r="C2538" s="199">
        <v>-40.238489000000001</v>
      </c>
      <c r="D2538" s="198">
        <v>2099.5</v>
      </c>
    </row>
    <row r="2539" spans="1:4">
      <c r="A2539" s="198">
        <v>50760</v>
      </c>
      <c r="B2539" s="199">
        <v>2280.6149999999998</v>
      </c>
      <c r="C2539" s="199">
        <v>-40.720695999999997</v>
      </c>
      <c r="D2539" s="198">
        <v>2099.5</v>
      </c>
    </row>
    <row r="2540" spans="1:4">
      <c r="A2540" s="198">
        <v>50780</v>
      </c>
      <c r="B2540" s="199">
        <v>2280.998</v>
      </c>
      <c r="C2540" s="199">
        <v>-39.982714999999999</v>
      </c>
      <c r="D2540" s="198">
        <v>2101</v>
      </c>
    </row>
    <row r="2541" spans="1:4">
      <c r="A2541" s="198">
        <v>50800</v>
      </c>
      <c r="B2541" s="199">
        <v>2281.3110000000001</v>
      </c>
      <c r="C2541" s="199">
        <v>-40.692684</v>
      </c>
      <c r="D2541" s="198">
        <v>2101.5</v>
      </c>
    </row>
    <row r="2542" spans="1:4">
      <c r="A2542" s="198">
        <v>50820</v>
      </c>
      <c r="B2542" s="199">
        <v>2281.65</v>
      </c>
      <c r="C2542" s="199">
        <v>-40.202978999999999</v>
      </c>
      <c r="D2542" s="198">
        <v>2102</v>
      </c>
    </row>
    <row r="2543" spans="1:4">
      <c r="A2543" s="198">
        <v>50840</v>
      </c>
      <c r="B2543" s="199">
        <v>2281.9879999999998</v>
      </c>
      <c r="C2543" s="199">
        <v>-41.121479000000001</v>
      </c>
      <c r="D2543" s="198">
        <v>2103</v>
      </c>
    </row>
    <row r="2544" spans="1:4">
      <c r="A2544" s="198">
        <v>50860</v>
      </c>
      <c r="B2544" s="199">
        <v>2282.3130000000001</v>
      </c>
      <c r="C2544" s="199">
        <v>-40.642614999999999</v>
      </c>
      <c r="D2544" s="198">
        <v>2103</v>
      </c>
    </row>
    <row r="2545" spans="1:4">
      <c r="A2545" s="198">
        <v>50880</v>
      </c>
      <c r="B2545" s="199">
        <v>2282.6469999999999</v>
      </c>
      <c r="C2545" s="199">
        <v>-39.871796000000003</v>
      </c>
      <c r="D2545" s="198">
        <v>2103.5</v>
      </c>
    </row>
    <row r="2546" spans="1:4">
      <c r="A2546" s="198">
        <v>50900</v>
      </c>
      <c r="B2546" s="199">
        <v>2282.9780000000001</v>
      </c>
      <c r="C2546" s="199">
        <v>-40.331088000000001</v>
      </c>
      <c r="D2546" s="198">
        <v>2104.5</v>
      </c>
    </row>
    <row r="2547" spans="1:4">
      <c r="A2547" s="198">
        <v>50920</v>
      </c>
      <c r="B2547" s="199">
        <v>2283.3339999999998</v>
      </c>
      <c r="C2547" s="199">
        <v>-39.713258000000003</v>
      </c>
      <c r="D2547" s="198">
        <v>2105.5</v>
      </c>
    </row>
    <row r="2548" spans="1:4">
      <c r="A2548" s="198">
        <v>50940</v>
      </c>
      <c r="B2548" s="199">
        <v>2283.6849999999999</v>
      </c>
      <c r="C2548" s="199">
        <v>-40.391311000000002</v>
      </c>
      <c r="D2548" s="198">
        <v>2106.5</v>
      </c>
    </row>
    <row r="2549" spans="1:4">
      <c r="A2549" s="198">
        <v>50960</v>
      </c>
      <c r="B2549" s="199">
        <v>2284.009</v>
      </c>
      <c r="C2549" s="199">
        <v>-41.841883000000003</v>
      </c>
      <c r="D2549" s="198">
        <v>2108.5</v>
      </c>
    </row>
    <row r="2550" spans="1:4">
      <c r="A2550" s="198">
        <v>50980</v>
      </c>
      <c r="B2550" s="199">
        <v>2284.3539999999998</v>
      </c>
      <c r="C2550" s="199">
        <v>-40.594144999999997</v>
      </c>
      <c r="D2550" s="198">
        <v>2110</v>
      </c>
    </row>
    <row r="2551" spans="1:4">
      <c r="A2551" s="198">
        <v>51000</v>
      </c>
      <c r="B2551" s="199">
        <v>2284.6909999999998</v>
      </c>
      <c r="C2551" s="199">
        <v>-39.690385999999997</v>
      </c>
      <c r="D2551" s="198">
        <v>2110.5</v>
      </c>
    </row>
    <row r="2552" spans="1:4">
      <c r="A2552" s="198">
        <v>51020</v>
      </c>
      <c r="B2552" s="199">
        <v>2285.0309999999999</v>
      </c>
      <c r="C2552" s="199">
        <v>-41.005676000000001</v>
      </c>
      <c r="D2552" s="198">
        <v>2111</v>
      </c>
    </row>
    <row r="2553" spans="1:4">
      <c r="A2553" s="198">
        <v>51040</v>
      </c>
      <c r="B2553" s="199">
        <v>2285.3560000000002</v>
      </c>
      <c r="C2553" s="199">
        <v>-39.970368999999998</v>
      </c>
      <c r="D2553" s="198">
        <v>2111.5</v>
      </c>
    </row>
    <row r="2554" spans="1:4">
      <c r="A2554" s="198">
        <v>51060</v>
      </c>
      <c r="B2554" s="199">
        <v>2285.7049999999999</v>
      </c>
      <c r="C2554" s="199">
        <v>-39.861432999999998</v>
      </c>
      <c r="D2554" s="198">
        <v>2113</v>
      </c>
    </row>
    <row r="2555" spans="1:4">
      <c r="A2555" s="198">
        <v>51080</v>
      </c>
      <c r="B2555" s="199">
        <v>2286.0880000000002</v>
      </c>
      <c r="C2555" s="199">
        <v>-40.235770000000002</v>
      </c>
      <c r="D2555" s="198">
        <v>2115</v>
      </c>
    </row>
    <row r="2556" spans="1:4">
      <c r="A2556" s="198">
        <v>51100</v>
      </c>
      <c r="B2556" s="199">
        <v>2286.4520000000002</v>
      </c>
      <c r="C2556" s="199">
        <v>-40.049066000000003</v>
      </c>
      <c r="D2556" s="198">
        <v>2115</v>
      </c>
    </row>
    <row r="2557" spans="1:4">
      <c r="A2557" s="198">
        <v>51120</v>
      </c>
      <c r="B2557" s="199">
        <v>2286.7399999999998</v>
      </c>
      <c r="C2557" s="199">
        <v>-41.283472000000003</v>
      </c>
      <c r="D2557" s="198">
        <v>2116</v>
      </c>
    </row>
    <row r="2558" spans="1:4">
      <c r="A2558" s="198">
        <v>51140</v>
      </c>
      <c r="B2558" s="199">
        <v>2287.0819999999999</v>
      </c>
      <c r="C2558" s="199">
        <v>-40.888187000000002</v>
      </c>
      <c r="D2558" s="198">
        <v>2116.5</v>
      </c>
    </row>
    <row r="2559" spans="1:4">
      <c r="A2559" s="198">
        <v>51160</v>
      </c>
      <c r="B2559" s="199">
        <v>2287.442</v>
      </c>
      <c r="C2559" s="199">
        <v>-40.185889000000003</v>
      </c>
      <c r="D2559" s="198">
        <v>2118.5</v>
      </c>
    </row>
    <row r="2560" spans="1:4">
      <c r="A2560" s="198">
        <v>51180</v>
      </c>
      <c r="B2560" s="199">
        <v>2287.7939999999999</v>
      </c>
      <c r="C2560" s="199">
        <v>-41.306477000000001</v>
      </c>
      <c r="D2560" s="198">
        <v>2118.5</v>
      </c>
    </row>
    <row r="2561" spans="1:4">
      <c r="A2561" s="198">
        <v>51200</v>
      </c>
      <c r="B2561" s="199">
        <v>2288.14</v>
      </c>
      <c r="C2561" s="199">
        <v>-40.000694000000003</v>
      </c>
      <c r="D2561" s="198">
        <v>2119.5</v>
      </c>
    </row>
    <row r="2562" spans="1:4">
      <c r="A2562" s="198">
        <v>51220</v>
      </c>
      <c r="B2562" s="199">
        <v>2288.4920000000002</v>
      </c>
      <c r="C2562" s="199">
        <v>-39.826476999999997</v>
      </c>
      <c r="D2562" s="198">
        <v>2120</v>
      </c>
    </row>
    <row r="2563" spans="1:4">
      <c r="A2563" s="198">
        <v>51240</v>
      </c>
      <c r="B2563" s="199">
        <v>2288.797</v>
      </c>
      <c r="C2563" s="199">
        <v>-41.116295000000001</v>
      </c>
      <c r="D2563" s="198">
        <v>2121.5</v>
      </c>
    </row>
    <row r="2564" spans="1:4">
      <c r="A2564" s="198">
        <v>51260</v>
      </c>
      <c r="B2564" s="199">
        <v>2289.1680000000001</v>
      </c>
      <c r="C2564" s="199">
        <v>-40.325256000000003</v>
      </c>
      <c r="D2564" s="198">
        <v>2123</v>
      </c>
    </row>
    <row r="2565" spans="1:4">
      <c r="A2565" s="198">
        <v>51280</v>
      </c>
      <c r="B2565" s="199">
        <v>2289.5010000000002</v>
      </c>
      <c r="C2565" s="199">
        <v>-41.074534999999997</v>
      </c>
      <c r="D2565" s="198">
        <v>2123</v>
      </c>
    </row>
    <row r="2566" spans="1:4">
      <c r="A2566" s="198">
        <v>51300</v>
      </c>
      <c r="B2566" s="199">
        <v>2289.8449999999998</v>
      </c>
      <c r="C2566" s="199">
        <v>-41.277819999999998</v>
      </c>
      <c r="D2566" s="198">
        <v>2124</v>
      </c>
    </row>
    <row r="2567" spans="1:4">
      <c r="A2567" s="198">
        <v>51320</v>
      </c>
      <c r="B2567" s="199">
        <v>2290.1959999999999</v>
      </c>
      <c r="C2567" s="199">
        <v>-40.561053999999999</v>
      </c>
      <c r="D2567" s="198">
        <v>2125</v>
      </c>
    </row>
    <row r="2568" spans="1:4">
      <c r="A2568" s="198">
        <v>51340</v>
      </c>
      <c r="B2568" s="199">
        <v>2290.5459999999998</v>
      </c>
      <c r="C2568" s="199">
        <v>-39.862743000000002</v>
      </c>
      <c r="D2568" s="198">
        <v>2126</v>
      </c>
    </row>
    <row r="2569" spans="1:4">
      <c r="A2569" s="198">
        <v>51360</v>
      </c>
      <c r="B2569" s="199">
        <v>2290.9090000000001</v>
      </c>
      <c r="C2569" s="199">
        <v>-39.395096000000002</v>
      </c>
      <c r="D2569" s="198">
        <v>2127.5</v>
      </c>
    </row>
    <row r="2570" spans="1:4">
      <c r="A2570" s="198">
        <v>51380</v>
      </c>
      <c r="B2570" s="199">
        <v>2291.279</v>
      </c>
      <c r="C2570" s="199">
        <v>-40.770676000000002</v>
      </c>
      <c r="D2570" s="198">
        <v>2128.5</v>
      </c>
    </row>
    <row r="2571" spans="1:4">
      <c r="A2571" s="198">
        <v>51400</v>
      </c>
      <c r="B2571" s="199">
        <v>2291.6179999999999</v>
      </c>
      <c r="C2571" s="199">
        <v>-39.710059000000001</v>
      </c>
      <c r="D2571" s="198">
        <v>2129.5</v>
      </c>
    </row>
    <row r="2572" spans="1:4">
      <c r="A2572" s="198">
        <v>51420</v>
      </c>
      <c r="B2572" s="199">
        <v>2291.9450000000002</v>
      </c>
      <c r="C2572" s="199">
        <v>-40.231743000000002</v>
      </c>
      <c r="D2572" s="198">
        <v>2130.5</v>
      </c>
    </row>
    <row r="2573" spans="1:4">
      <c r="A2573" s="198">
        <v>51440</v>
      </c>
      <c r="B2573" s="199">
        <v>2292.3020000000001</v>
      </c>
      <c r="C2573" s="199">
        <v>-39.796919000000003</v>
      </c>
      <c r="D2573" s="198">
        <v>2132</v>
      </c>
    </row>
    <row r="2574" spans="1:4">
      <c r="A2574" s="198">
        <v>51460</v>
      </c>
      <c r="B2574" s="199">
        <v>2292.6179999999999</v>
      </c>
      <c r="C2574" s="199">
        <v>-39.908164999999997</v>
      </c>
      <c r="D2574" s="198">
        <v>2133.5</v>
      </c>
    </row>
    <row r="2575" spans="1:4">
      <c r="A2575" s="198">
        <v>51480</v>
      </c>
      <c r="B2575" s="199">
        <v>2292.9520000000002</v>
      </c>
      <c r="C2575" s="199">
        <v>-40.248562999999997</v>
      </c>
      <c r="D2575" s="198">
        <v>2134</v>
      </c>
    </row>
    <row r="2576" spans="1:4">
      <c r="A2576" s="198">
        <v>51500</v>
      </c>
      <c r="B2576" s="199">
        <v>2293.2460000000001</v>
      </c>
      <c r="C2576" s="199">
        <v>-40.854218000000003</v>
      </c>
      <c r="D2576" s="198">
        <v>2135.5</v>
      </c>
    </row>
    <row r="2577" spans="1:4">
      <c r="A2577" s="198">
        <v>51520</v>
      </c>
      <c r="B2577" s="199">
        <v>2293.5720000000001</v>
      </c>
      <c r="C2577" s="199">
        <v>-41.889018</v>
      </c>
      <c r="D2577" s="198">
        <v>2136.5</v>
      </c>
    </row>
    <row r="2578" spans="1:4">
      <c r="A2578" s="198">
        <v>51540</v>
      </c>
      <c r="B2578" s="199">
        <v>2293.9319999999998</v>
      </c>
      <c r="C2578" s="199">
        <v>-40.497999999999998</v>
      </c>
      <c r="D2578" s="198">
        <v>2137</v>
      </c>
    </row>
    <row r="2579" spans="1:4">
      <c r="A2579" s="198">
        <v>51560</v>
      </c>
      <c r="B2579" s="199">
        <v>2294.2460000000001</v>
      </c>
      <c r="C2579" s="199">
        <v>-40.596623999999998</v>
      </c>
      <c r="D2579" s="198">
        <v>2138</v>
      </c>
    </row>
    <row r="2580" spans="1:4">
      <c r="A2580" s="198">
        <v>51580</v>
      </c>
      <c r="B2580" s="199">
        <v>2294.6060000000002</v>
      </c>
      <c r="C2580" s="199">
        <v>-41.420499999999997</v>
      </c>
      <c r="D2580" s="198">
        <v>2139</v>
      </c>
    </row>
    <row r="2581" spans="1:4">
      <c r="A2581" s="198">
        <v>51600</v>
      </c>
      <c r="B2581" s="199">
        <v>2294.9479999999999</v>
      </c>
      <c r="C2581" s="199">
        <v>-41.746667000000002</v>
      </c>
      <c r="D2581" s="198">
        <v>2140</v>
      </c>
    </row>
    <row r="2582" spans="1:4">
      <c r="A2582" s="198">
        <v>51620</v>
      </c>
      <c r="B2582" s="199">
        <v>2295.2689999999998</v>
      </c>
      <c r="C2582" s="199">
        <v>-40.305326999999998</v>
      </c>
      <c r="D2582" s="198">
        <v>2141</v>
      </c>
    </row>
    <row r="2583" spans="1:4">
      <c r="A2583" s="198">
        <v>51640</v>
      </c>
      <c r="B2583" s="199">
        <v>2295.5720000000001</v>
      </c>
      <c r="C2583" s="199">
        <v>-41.796073</v>
      </c>
      <c r="D2583" s="198">
        <v>2142</v>
      </c>
    </row>
    <row r="2584" spans="1:4">
      <c r="A2584" s="198">
        <v>51660</v>
      </c>
      <c r="B2584" s="199">
        <v>2295.9029999999998</v>
      </c>
      <c r="C2584" s="199">
        <v>-40.166435</v>
      </c>
      <c r="D2584" s="198">
        <v>2144</v>
      </c>
    </row>
    <row r="2585" spans="1:4">
      <c r="A2585" s="198">
        <v>51680</v>
      </c>
      <c r="B2585" s="199">
        <v>2296.2150000000001</v>
      </c>
      <c r="C2585" s="199">
        <v>-39.457436000000001</v>
      </c>
      <c r="D2585" s="198">
        <v>2146.5</v>
      </c>
    </row>
    <row r="2586" spans="1:4">
      <c r="A2586" s="198">
        <v>51700</v>
      </c>
      <c r="B2586" s="199">
        <v>2296.587</v>
      </c>
      <c r="C2586" s="199">
        <v>-38.904032000000001</v>
      </c>
      <c r="D2586" s="198">
        <v>2147.5</v>
      </c>
    </row>
    <row r="2587" spans="1:4">
      <c r="A2587" s="198">
        <v>51720</v>
      </c>
      <c r="B2587" s="199">
        <v>2296.962</v>
      </c>
      <c r="C2587" s="199">
        <v>-39.033786999999997</v>
      </c>
      <c r="D2587" s="198">
        <v>2149</v>
      </c>
    </row>
    <row r="2588" spans="1:4">
      <c r="A2588" s="198">
        <v>51740</v>
      </c>
      <c r="B2588" s="199">
        <v>2297.348</v>
      </c>
      <c r="C2588" s="199">
        <v>-38.980621999999997</v>
      </c>
      <c r="D2588" s="198">
        <v>2149.5</v>
      </c>
    </row>
    <row r="2589" spans="1:4">
      <c r="A2589" s="198">
        <v>51760</v>
      </c>
      <c r="B2589" s="199">
        <v>2297.7429999999999</v>
      </c>
      <c r="C2589" s="199">
        <v>-39.410784999999997</v>
      </c>
      <c r="D2589" s="198">
        <v>2151.5</v>
      </c>
    </row>
    <row r="2590" spans="1:4">
      <c r="A2590" s="198">
        <v>51780</v>
      </c>
      <c r="B2590" s="199">
        <v>2298.12</v>
      </c>
      <c r="C2590" s="199">
        <v>-39.352519999999998</v>
      </c>
      <c r="D2590" s="198">
        <v>2153</v>
      </c>
    </row>
    <row r="2591" spans="1:4">
      <c r="A2591" s="198">
        <v>51800</v>
      </c>
      <c r="B2591" s="199">
        <v>2298.4839999999999</v>
      </c>
      <c r="C2591" s="199">
        <v>-39.489615000000001</v>
      </c>
      <c r="D2591" s="198">
        <v>2155</v>
      </c>
    </row>
    <row r="2592" spans="1:4">
      <c r="A2592" s="198">
        <v>51820</v>
      </c>
      <c r="B2592" s="199">
        <v>2298.8440000000001</v>
      </c>
      <c r="C2592" s="199">
        <v>-40.201444000000002</v>
      </c>
      <c r="D2592" s="198">
        <v>2157</v>
      </c>
    </row>
    <row r="2593" spans="1:4">
      <c r="A2593" s="198">
        <v>51840</v>
      </c>
      <c r="B2593" s="199">
        <v>2299.2020000000002</v>
      </c>
      <c r="C2593" s="199">
        <v>-40.375419000000001</v>
      </c>
      <c r="D2593" s="198">
        <v>2158.5</v>
      </c>
    </row>
    <row r="2594" spans="1:4">
      <c r="A2594" s="198">
        <v>51860</v>
      </c>
      <c r="B2594" s="199">
        <v>2299.6170000000002</v>
      </c>
      <c r="C2594" s="199">
        <v>-39.457855000000002</v>
      </c>
      <c r="D2594" s="198">
        <v>2159</v>
      </c>
    </row>
    <row r="2595" spans="1:4">
      <c r="A2595" s="198">
        <v>51880</v>
      </c>
      <c r="B2595" s="199">
        <v>2299.9920000000002</v>
      </c>
      <c r="C2595" s="199">
        <v>-39.781039999999997</v>
      </c>
      <c r="D2595" s="198">
        <v>2160.5</v>
      </c>
    </row>
    <row r="2596" spans="1:4">
      <c r="A2596" s="198">
        <v>51900</v>
      </c>
      <c r="B2596" s="199">
        <v>2300.3670000000002</v>
      </c>
      <c r="C2596" s="199">
        <v>-39.690080000000002</v>
      </c>
      <c r="D2596" s="198">
        <v>2161</v>
      </c>
    </row>
    <row r="2597" spans="1:4">
      <c r="A2597" s="198">
        <v>51920</v>
      </c>
      <c r="B2597" s="199">
        <v>2300.7510000000002</v>
      </c>
      <c r="C2597" s="199">
        <v>-39.961978999999999</v>
      </c>
      <c r="D2597" s="198">
        <v>2163</v>
      </c>
    </row>
    <row r="2598" spans="1:4">
      <c r="A2598" s="198">
        <v>51940</v>
      </c>
      <c r="B2598" s="199">
        <v>2301.1080000000002</v>
      </c>
      <c r="C2598" s="199">
        <v>-38.571596999999997</v>
      </c>
      <c r="D2598" s="198">
        <v>2163.5</v>
      </c>
    </row>
    <row r="2599" spans="1:4">
      <c r="A2599" s="198">
        <v>51960</v>
      </c>
      <c r="B2599" s="199">
        <v>2301.4760000000001</v>
      </c>
      <c r="C2599" s="199">
        <v>-39.439022000000001</v>
      </c>
      <c r="D2599" s="198">
        <v>2165.5</v>
      </c>
    </row>
    <row r="2600" spans="1:4">
      <c r="A2600" s="198">
        <v>51980</v>
      </c>
      <c r="B2600" s="199">
        <v>2301.8609999999999</v>
      </c>
      <c r="C2600" s="199">
        <v>-39.306494000000001</v>
      </c>
      <c r="D2600" s="198">
        <v>2167</v>
      </c>
    </row>
    <row r="2601" spans="1:4">
      <c r="A2601" s="198">
        <v>52000</v>
      </c>
      <c r="B2601" s="199">
        <v>2302.201</v>
      </c>
      <c r="C2601" s="199">
        <v>-39.087853000000003</v>
      </c>
      <c r="D2601" s="198">
        <v>2167.5</v>
      </c>
    </row>
    <row r="2602" spans="1:4">
      <c r="A2602" s="198">
        <v>52020</v>
      </c>
      <c r="B2602" s="199">
        <v>2302.5610000000001</v>
      </c>
      <c r="C2602" s="199">
        <v>-39.412166999999997</v>
      </c>
      <c r="D2602" s="198">
        <v>2168</v>
      </c>
    </row>
    <row r="2603" spans="1:4">
      <c r="A2603" s="198">
        <v>52040</v>
      </c>
      <c r="B2603" s="199">
        <v>2302.9169999999999</v>
      </c>
      <c r="C2603" s="199">
        <v>-39.578315000000003</v>
      </c>
      <c r="D2603" s="198">
        <v>2169.5</v>
      </c>
    </row>
    <row r="2604" spans="1:4">
      <c r="A2604" s="198">
        <v>52060</v>
      </c>
      <c r="B2604" s="199">
        <v>2303.2849999999999</v>
      </c>
      <c r="C2604" s="199">
        <v>-39.812038000000001</v>
      </c>
      <c r="D2604" s="198">
        <v>2171.5</v>
      </c>
    </row>
    <row r="2605" spans="1:4">
      <c r="A2605" s="198">
        <v>52080</v>
      </c>
      <c r="B2605" s="199">
        <v>2303.616</v>
      </c>
      <c r="C2605" s="199">
        <v>-39.881993999999999</v>
      </c>
      <c r="D2605" s="198">
        <v>2172.5</v>
      </c>
    </row>
    <row r="2606" spans="1:4">
      <c r="A2606" s="198">
        <v>52100</v>
      </c>
      <c r="B2606" s="199">
        <v>2303.9319999999998</v>
      </c>
      <c r="C2606" s="199">
        <v>-39.477784999999997</v>
      </c>
      <c r="D2606" s="198">
        <v>2174</v>
      </c>
    </row>
    <row r="2607" spans="1:4">
      <c r="A2607" s="198">
        <v>52120</v>
      </c>
      <c r="B2607" s="199">
        <v>2304.2719999999999</v>
      </c>
      <c r="C2607" s="199">
        <v>-39.034117999999999</v>
      </c>
      <c r="D2607" s="198">
        <v>2174.5</v>
      </c>
    </row>
    <row r="2608" spans="1:4">
      <c r="A2608" s="198">
        <v>52140</v>
      </c>
      <c r="B2608" s="199">
        <v>2304.6550000000002</v>
      </c>
      <c r="C2608" s="199">
        <v>-38.807780999999999</v>
      </c>
      <c r="D2608" s="198">
        <v>2175.5</v>
      </c>
    </row>
    <row r="2609" spans="1:4">
      <c r="A2609" s="198">
        <v>52160</v>
      </c>
      <c r="B2609" s="199">
        <v>2305.0079999999998</v>
      </c>
      <c r="C2609" s="199">
        <v>-39.401812999999997</v>
      </c>
      <c r="D2609" s="198">
        <v>2178</v>
      </c>
    </row>
    <row r="2610" spans="1:4">
      <c r="A2610" s="198">
        <v>52180</v>
      </c>
      <c r="B2610" s="199">
        <v>2305.3510000000001</v>
      </c>
      <c r="C2610" s="199">
        <v>-39.300845000000002</v>
      </c>
      <c r="D2610" s="198">
        <v>2178.5</v>
      </c>
    </row>
    <row r="2611" spans="1:4">
      <c r="A2611" s="198">
        <v>52200</v>
      </c>
      <c r="B2611" s="199">
        <v>2305.7130000000002</v>
      </c>
      <c r="C2611" s="199">
        <v>-38.876795999999999</v>
      </c>
      <c r="D2611" s="198">
        <v>2180</v>
      </c>
    </row>
    <row r="2612" spans="1:4">
      <c r="A2612" s="198">
        <v>52220</v>
      </c>
      <c r="B2612" s="199">
        <v>2306.107</v>
      </c>
      <c r="C2612" s="199">
        <v>-38.292284000000002</v>
      </c>
      <c r="D2612" s="198">
        <v>2181</v>
      </c>
    </row>
    <row r="2613" spans="1:4">
      <c r="A2613" s="198">
        <v>52240</v>
      </c>
      <c r="B2613" s="199">
        <v>2306.4470000000001</v>
      </c>
      <c r="C2613" s="199">
        <v>-39.018735</v>
      </c>
      <c r="D2613" s="198">
        <v>2183.5</v>
      </c>
    </row>
    <row r="2614" spans="1:4">
      <c r="A2614" s="198">
        <v>52260</v>
      </c>
      <c r="B2614" s="199">
        <v>2306.797</v>
      </c>
      <c r="C2614" s="199">
        <v>-38.625914000000002</v>
      </c>
      <c r="D2614" s="198">
        <v>2185</v>
      </c>
    </row>
    <row r="2615" spans="1:4">
      <c r="A2615" s="198">
        <v>52280</v>
      </c>
      <c r="B2615" s="199">
        <v>2307.1689999999999</v>
      </c>
      <c r="C2615" s="199">
        <v>-39.771183000000001</v>
      </c>
      <c r="D2615" s="198">
        <v>2185.5</v>
      </c>
    </row>
    <row r="2616" spans="1:4">
      <c r="A2616" s="198">
        <v>52300</v>
      </c>
      <c r="B2616" s="199">
        <v>2307.5680000000002</v>
      </c>
      <c r="C2616" s="199">
        <v>-39.010801999999998</v>
      </c>
      <c r="D2616" s="198">
        <v>2186.5</v>
      </c>
    </row>
    <row r="2617" spans="1:4">
      <c r="A2617" s="198">
        <v>52320</v>
      </c>
      <c r="B2617" s="199">
        <v>2307.9499999999998</v>
      </c>
      <c r="C2617" s="199">
        <v>-39.960157000000002</v>
      </c>
      <c r="D2617" s="198">
        <v>2187.5</v>
      </c>
    </row>
    <row r="2618" spans="1:4">
      <c r="A2618" s="198">
        <v>52340</v>
      </c>
      <c r="B2618" s="199">
        <v>2308.3420000000001</v>
      </c>
      <c r="C2618" s="199">
        <v>-39.056888000000001</v>
      </c>
      <c r="D2618" s="198">
        <v>2188.5</v>
      </c>
    </row>
    <row r="2619" spans="1:4">
      <c r="A2619" s="198">
        <v>52360</v>
      </c>
      <c r="B2619" s="199">
        <v>2308.7150000000001</v>
      </c>
      <c r="C2619" s="199">
        <v>-39.497587000000003</v>
      </c>
      <c r="D2619" s="198">
        <v>2189</v>
      </c>
    </row>
    <row r="2620" spans="1:4">
      <c r="A2620" s="198">
        <v>52380</v>
      </c>
      <c r="B2620" s="199">
        <v>2309.0830000000001</v>
      </c>
      <c r="C2620" s="199">
        <v>-39.940761000000002</v>
      </c>
      <c r="D2620" s="198">
        <v>2190</v>
      </c>
    </row>
    <row r="2621" spans="1:4">
      <c r="A2621" s="198">
        <v>52400</v>
      </c>
      <c r="B2621" s="199">
        <v>2309.4380000000001</v>
      </c>
      <c r="C2621" s="199">
        <v>-40.067155</v>
      </c>
      <c r="D2621" s="198">
        <v>2190.5</v>
      </c>
    </row>
    <row r="2622" spans="1:4">
      <c r="A2622" s="198">
        <v>52420</v>
      </c>
      <c r="B2622" s="199">
        <v>2309.7979999999998</v>
      </c>
      <c r="C2622" s="199">
        <v>-38.885778000000002</v>
      </c>
      <c r="D2622" s="198">
        <v>2192.5</v>
      </c>
    </row>
    <row r="2623" spans="1:4">
      <c r="A2623" s="198">
        <v>52440</v>
      </c>
      <c r="B2623" s="199">
        <v>2310.1999999999998</v>
      </c>
      <c r="C2623" s="199">
        <v>-39.687015000000002</v>
      </c>
      <c r="D2623" s="198">
        <v>2193.5</v>
      </c>
    </row>
    <row r="2624" spans="1:4">
      <c r="A2624" s="198">
        <v>52460</v>
      </c>
      <c r="B2624" s="199">
        <v>2310.5889999999999</v>
      </c>
      <c r="C2624" s="199">
        <v>-39.181825000000003</v>
      </c>
      <c r="D2624" s="198">
        <v>2194</v>
      </c>
    </row>
    <row r="2625" spans="1:4">
      <c r="A2625" s="198">
        <v>52480</v>
      </c>
      <c r="B2625" s="199">
        <v>2310.9879999999998</v>
      </c>
      <c r="C2625" s="199">
        <v>-38.793709</v>
      </c>
      <c r="D2625" s="198">
        <v>2194.5</v>
      </c>
    </row>
    <row r="2626" spans="1:4">
      <c r="A2626" s="198">
        <v>52500</v>
      </c>
      <c r="B2626" s="199">
        <v>2311.402</v>
      </c>
      <c r="C2626" s="199">
        <v>-38.199371999999997</v>
      </c>
      <c r="D2626" s="198">
        <v>2195.5</v>
      </c>
    </row>
    <row r="2627" spans="1:4">
      <c r="A2627" s="198">
        <v>52520</v>
      </c>
      <c r="B2627" s="199">
        <v>2311.8049999999998</v>
      </c>
      <c r="C2627" s="199">
        <v>-39.454813999999999</v>
      </c>
      <c r="D2627" s="198">
        <v>2197</v>
      </c>
    </row>
    <row r="2628" spans="1:4">
      <c r="A2628" s="198">
        <v>52540</v>
      </c>
      <c r="B2628" s="199">
        <v>2312.1880000000001</v>
      </c>
      <c r="C2628" s="199">
        <v>-39.885196000000001</v>
      </c>
      <c r="D2628" s="198">
        <v>2197.5</v>
      </c>
    </row>
    <row r="2629" spans="1:4">
      <c r="A2629" s="198">
        <v>52560</v>
      </c>
      <c r="B2629" s="199">
        <v>2312.556</v>
      </c>
      <c r="C2629" s="199">
        <v>-39.449674000000002</v>
      </c>
      <c r="D2629" s="198">
        <v>2199</v>
      </c>
    </row>
    <row r="2630" spans="1:4">
      <c r="A2630" s="198">
        <v>52580</v>
      </c>
      <c r="B2630" s="199">
        <v>2312.9670000000001</v>
      </c>
      <c r="C2630" s="199">
        <v>-38.680048999999997</v>
      </c>
      <c r="D2630" s="198">
        <v>2200</v>
      </c>
    </row>
    <row r="2631" spans="1:4">
      <c r="A2631" s="198">
        <v>52600</v>
      </c>
      <c r="B2631" s="199">
        <v>2313.35</v>
      </c>
      <c r="C2631" s="199">
        <v>-38.837440999999998</v>
      </c>
      <c r="D2631" s="198">
        <v>2201</v>
      </c>
    </row>
    <row r="2632" spans="1:4">
      <c r="A2632" s="198">
        <v>52620</v>
      </c>
      <c r="B2632" s="199">
        <v>2313.7139999999999</v>
      </c>
      <c r="C2632" s="199">
        <v>-39.886923000000003</v>
      </c>
      <c r="D2632" s="198">
        <v>2202.5</v>
      </c>
    </row>
    <row r="2633" spans="1:4">
      <c r="A2633" s="198">
        <v>52640</v>
      </c>
      <c r="B2633" s="199">
        <v>2314.105</v>
      </c>
      <c r="C2633" s="199">
        <v>-40.088261000000003</v>
      </c>
      <c r="D2633" s="198">
        <v>2203</v>
      </c>
    </row>
    <row r="2634" spans="1:4">
      <c r="A2634" s="198">
        <v>52660</v>
      </c>
      <c r="B2634" s="199">
        <v>2314.4960000000001</v>
      </c>
      <c r="C2634" s="199">
        <v>-39.560844000000003</v>
      </c>
      <c r="D2634" s="198">
        <v>2203.5</v>
      </c>
    </row>
    <row r="2635" spans="1:4">
      <c r="A2635" s="198">
        <v>52680</v>
      </c>
      <c r="B2635" s="199">
        <v>2314.89</v>
      </c>
      <c r="C2635" s="199">
        <v>-39.452437000000003</v>
      </c>
      <c r="D2635" s="198">
        <v>2204.5</v>
      </c>
    </row>
    <row r="2636" spans="1:4">
      <c r="A2636" s="198">
        <v>52700</v>
      </c>
      <c r="B2636" s="199">
        <v>2315.3040000000001</v>
      </c>
      <c r="C2636" s="199">
        <v>-39.403815999999999</v>
      </c>
      <c r="D2636" s="198">
        <v>2205</v>
      </c>
    </row>
    <row r="2637" spans="1:4">
      <c r="A2637" s="198">
        <v>52720</v>
      </c>
      <c r="B2637" s="199">
        <v>2315.6999999999998</v>
      </c>
      <c r="C2637" s="199">
        <v>-39.725808000000001</v>
      </c>
      <c r="D2637" s="198">
        <v>2206.5</v>
      </c>
    </row>
    <row r="2638" spans="1:4">
      <c r="A2638" s="198">
        <v>52740</v>
      </c>
      <c r="B2638" s="199">
        <v>2316.0909999999999</v>
      </c>
      <c r="C2638" s="199">
        <v>-39.352327000000002</v>
      </c>
      <c r="D2638" s="198">
        <v>2208</v>
      </c>
    </row>
    <row r="2639" spans="1:4">
      <c r="A2639" s="198">
        <v>52760</v>
      </c>
      <c r="B2639" s="199">
        <v>2316.4639999999999</v>
      </c>
      <c r="C2639" s="199">
        <v>-39.858767</v>
      </c>
      <c r="D2639" s="198">
        <v>2210</v>
      </c>
    </row>
    <row r="2640" spans="1:4">
      <c r="A2640" s="198">
        <v>52780</v>
      </c>
      <c r="B2640" s="199">
        <v>2316.8420000000001</v>
      </c>
      <c r="C2640" s="199">
        <v>-39.425131999999998</v>
      </c>
      <c r="D2640" s="198">
        <v>2210.5</v>
      </c>
    </row>
    <row r="2641" spans="1:4">
      <c r="A2641" s="198">
        <v>52800</v>
      </c>
      <c r="B2641" s="199">
        <v>2317.2629999999999</v>
      </c>
      <c r="C2641" s="199">
        <v>-38.421638999999999</v>
      </c>
      <c r="D2641" s="198">
        <v>2211</v>
      </c>
    </row>
    <row r="2642" spans="1:4">
      <c r="A2642" s="198">
        <v>52820</v>
      </c>
      <c r="B2642" s="199">
        <v>2317.6750000000002</v>
      </c>
      <c r="C2642" s="199">
        <v>-39.615800999999998</v>
      </c>
      <c r="D2642" s="198">
        <v>2212</v>
      </c>
    </row>
    <row r="2643" spans="1:4">
      <c r="A2643" s="198">
        <v>52840</v>
      </c>
      <c r="B2643" s="199">
        <v>2318.056</v>
      </c>
      <c r="C2643" s="199">
        <v>-39.101574999999997</v>
      </c>
      <c r="D2643" s="198">
        <v>2214</v>
      </c>
    </row>
    <row r="2644" spans="1:4">
      <c r="A2644" s="198">
        <v>52860</v>
      </c>
      <c r="B2644" s="199">
        <v>2318.4580000000001</v>
      </c>
      <c r="C2644" s="199">
        <v>-39.317909999999998</v>
      </c>
      <c r="D2644" s="198">
        <v>2215</v>
      </c>
    </row>
    <row r="2645" spans="1:4">
      <c r="A2645" s="198">
        <v>52880</v>
      </c>
      <c r="B2645" s="199">
        <v>2318.835</v>
      </c>
      <c r="C2645" s="199">
        <v>-38.939390000000003</v>
      </c>
      <c r="D2645" s="198">
        <v>2218</v>
      </c>
    </row>
    <row r="2646" spans="1:4">
      <c r="A2646" s="198">
        <v>52900</v>
      </c>
      <c r="B2646" s="199">
        <v>2319.2170000000001</v>
      </c>
      <c r="C2646" s="199">
        <v>-39.705733000000002</v>
      </c>
      <c r="D2646" s="198">
        <v>2218.5</v>
      </c>
    </row>
    <row r="2647" spans="1:4">
      <c r="A2647" s="198">
        <v>52920</v>
      </c>
      <c r="B2647" s="199">
        <v>2319.645</v>
      </c>
      <c r="C2647" s="199">
        <v>-39.351892999999997</v>
      </c>
      <c r="D2647" s="198">
        <v>2220</v>
      </c>
    </row>
    <row r="2648" spans="1:4">
      <c r="A2648" s="198">
        <v>52940</v>
      </c>
      <c r="B2648" s="199">
        <v>2320.0410000000002</v>
      </c>
      <c r="C2648" s="199">
        <v>-39.403711999999999</v>
      </c>
      <c r="D2648" s="198">
        <v>2222</v>
      </c>
    </row>
    <row r="2649" spans="1:4">
      <c r="A2649" s="198">
        <v>52960</v>
      </c>
      <c r="B2649" s="199">
        <v>2320.393</v>
      </c>
      <c r="C2649" s="199">
        <v>-39.332813000000002</v>
      </c>
      <c r="D2649" s="198">
        <v>2223.5</v>
      </c>
    </row>
    <row r="2650" spans="1:4">
      <c r="A2650" s="198">
        <v>52980</v>
      </c>
      <c r="B2650" s="199">
        <v>2320.7950000000001</v>
      </c>
      <c r="C2650" s="199">
        <v>-39.107289000000002</v>
      </c>
      <c r="D2650" s="198">
        <v>2225.5</v>
      </c>
    </row>
    <row r="2651" spans="1:4">
      <c r="A2651" s="198">
        <v>53000</v>
      </c>
      <c r="B2651" s="199">
        <v>2321.192</v>
      </c>
      <c r="C2651" s="199">
        <v>-39.392594000000003</v>
      </c>
      <c r="D2651" s="198">
        <v>2226.5</v>
      </c>
    </row>
    <row r="2652" spans="1:4">
      <c r="A2652" s="198">
        <v>53020</v>
      </c>
      <c r="B2652" s="199">
        <v>2321.538</v>
      </c>
      <c r="C2652" s="199">
        <v>-38.207514000000003</v>
      </c>
      <c r="D2652" s="198">
        <v>2227</v>
      </c>
    </row>
    <row r="2653" spans="1:4">
      <c r="A2653" s="198">
        <v>53040</v>
      </c>
      <c r="B2653" s="199">
        <v>2321.9090000000001</v>
      </c>
      <c r="C2653" s="199">
        <v>-39.112749000000001</v>
      </c>
      <c r="D2653" s="198">
        <v>2228.5</v>
      </c>
    </row>
    <row r="2654" spans="1:4">
      <c r="A2654" s="198">
        <v>53060</v>
      </c>
      <c r="B2654" s="199">
        <v>2322.2820000000002</v>
      </c>
      <c r="C2654" s="199">
        <v>-38.829678000000001</v>
      </c>
      <c r="D2654" s="198">
        <v>2231.5</v>
      </c>
    </row>
    <row r="2655" spans="1:4">
      <c r="A2655" s="198">
        <v>53080</v>
      </c>
      <c r="B2655" s="199">
        <v>2322.6799999999998</v>
      </c>
      <c r="C2655" s="199">
        <v>-39.602111000000001</v>
      </c>
      <c r="D2655" s="198">
        <v>2232.5</v>
      </c>
    </row>
    <row r="2656" spans="1:4">
      <c r="A2656" s="198">
        <v>53100</v>
      </c>
      <c r="B2656" s="199">
        <v>2323.0749999999998</v>
      </c>
      <c r="C2656" s="199">
        <v>-39.578228000000003</v>
      </c>
      <c r="D2656" s="198">
        <v>2234.5</v>
      </c>
    </row>
    <row r="2657" spans="1:4">
      <c r="A2657" s="198">
        <v>53120</v>
      </c>
      <c r="B2657" s="199">
        <v>2323.4560000000001</v>
      </c>
      <c r="C2657" s="199">
        <v>-39.297533000000001</v>
      </c>
      <c r="D2657" s="198">
        <v>2236.5</v>
      </c>
    </row>
    <row r="2658" spans="1:4">
      <c r="A2658" s="198">
        <v>53140</v>
      </c>
      <c r="B2658" s="199">
        <v>2323.8490000000002</v>
      </c>
      <c r="C2658" s="199">
        <v>-39.438575</v>
      </c>
      <c r="D2658" s="198">
        <v>2237.5</v>
      </c>
    </row>
    <row r="2659" spans="1:4">
      <c r="A2659" s="198">
        <v>53160</v>
      </c>
      <c r="B2659" s="199">
        <v>2324.2399999999998</v>
      </c>
      <c r="C2659" s="199">
        <v>-38.534731000000001</v>
      </c>
      <c r="D2659" s="198">
        <v>2240</v>
      </c>
    </row>
    <row r="2660" spans="1:4">
      <c r="A2660" s="198">
        <v>53180</v>
      </c>
      <c r="B2660" s="199">
        <v>2324.605</v>
      </c>
      <c r="C2660" s="199">
        <v>-40.582191999999999</v>
      </c>
      <c r="D2660" s="198">
        <v>2241.5</v>
      </c>
    </row>
    <row r="2661" spans="1:4">
      <c r="A2661" s="198">
        <v>53200</v>
      </c>
      <c r="B2661" s="199">
        <v>2324.9859999999999</v>
      </c>
      <c r="C2661" s="199">
        <v>-39.04336</v>
      </c>
      <c r="D2661" s="198">
        <v>2242</v>
      </c>
    </row>
    <row r="2662" spans="1:4">
      <c r="A2662" s="198">
        <v>53220</v>
      </c>
      <c r="B2662" s="199">
        <v>2325.3539999999998</v>
      </c>
      <c r="C2662" s="199">
        <v>-38.489075999999997</v>
      </c>
      <c r="D2662" s="198">
        <v>2244</v>
      </c>
    </row>
    <row r="2663" spans="1:4">
      <c r="A2663" s="198">
        <v>53240</v>
      </c>
      <c r="B2663" s="199">
        <v>2325.768</v>
      </c>
      <c r="C2663" s="199">
        <v>-38.283622999999999</v>
      </c>
      <c r="D2663" s="198">
        <v>2245</v>
      </c>
    </row>
    <row r="2664" spans="1:4">
      <c r="A2664" s="198">
        <v>53260</v>
      </c>
      <c r="B2664" s="199">
        <v>2326.1190000000001</v>
      </c>
      <c r="C2664" s="199">
        <v>-38.591338999999998</v>
      </c>
      <c r="D2664" s="198">
        <v>2247</v>
      </c>
    </row>
    <row r="2665" spans="1:4">
      <c r="A2665" s="198">
        <v>53280</v>
      </c>
      <c r="B2665" s="199">
        <v>2326.4949999999999</v>
      </c>
      <c r="C2665" s="199">
        <v>-38.720798000000002</v>
      </c>
      <c r="D2665" s="198">
        <v>2247.5</v>
      </c>
    </row>
    <row r="2666" spans="1:4">
      <c r="A2666" s="198">
        <v>53300</v>
      </c>
      <c r="B2666" s="199">
        <v>2326.9169999999999</v>
      </c>
      <c r="C2666" s="199">
        <v>-38.822606999999998</v>
      </c>
      <c r="D2666" s="198">
        <v>2249</v>
      </c>
    </row>
    <row r="2667" spans="1:4">
      <c r="A2667" s="198">
        <v>53320</v>
      </c>
      <c r="B2667" s="199">
        <v>2327.3229999999999</v>
      </c>
      <c r="C2667" s="199">
        <v>-39.641995000000001</v>
      </c>
      <c r="D2667" s="198">
        <v>2250</v>
      </c>
    </row>
    <row r="2668" spans="1:4">
      <c r="A2668" s="198">
        <v>53340</v>
      </c>
      <c r="B2668" s="199">
        <v>2327.721</v>
      </c>
      <c r="C2668" s="199">
        <v>-39.769975000000002</v>
      </c>
      <c r="D2668" s="198">
        <v>2250.5</v>
      </c>
    </row>
    <row r="2669" spans="1:4">
      <c r="A2669" s="198">
        <v>53360</v>
      </c>
      <c r="B2669" s="199">
        <v>2328.143</v>
      </c>
      <c r="C2669" s="199">
        <v>-37.883175000000001</v>
      </c>
      <c r="D2669" s="198">
        <v>2252</v>
      </c>
    </row>
    <row r="2670" spans="1:4">
      <c r="A2670" s="198">
        <v>53380</v>
      </c>
      <c r="B2670" s="199">
        <v>2328.5230000000001</v>
      </c>
      <c r="C2670" s="199">
        <v>-38.221499999999999</v>
      </c>
      <c r="D2670" s="198">
        <v>2252.5</v>
      </c>
    </row>
    <row r="2671" spans="1:4">
      <c r="A2671" s="198">
        <v>53400</v>
      </c>
      <c r="B2671" s="199">
        <v>2328.962</v>
      </c>
      <c r="C2671" s="199">
        <v>-39.585216000000003</v>
      </c>
      <c r="D2671" s="198">
        <v>2253.5</v>
      </c>
    </row>
    <row r="2672" spans="1:4">
      <c r="A2672" s="198">
        <v>53420</v>
      </c>
      <c r="B2672" s="199">
        <v>2329.375</v>
      </c>
      <c r="C2672" s="199">
        <v>-39.396925000000003</v>
      </c>
      <c r="D2672" s="198">
        <v>2254</v>
      </c>
    </row>
    <row r="2673" spans="1:4">
      <c r="A2673" s="198">
        <v>53440</v>
      </c>
      <c r="B2673" s="199">
        <v>2329.77</v>
      </c>
      <c r="C2673" s="199">
        <v>-38.672531999999997</v>
      </c>
      <c r="D2673" s="198">
        <v>2255.5</v>
      </c>
    </row>
    <row r="2674" spans="1:4">
      <c r="A2674" s="198">
        <v>53460</v>
      </c>
      <c r="B2674" s="199">
        <v>2330.2020000000002</v>
      </c>
      <c r="C2674" s="199">
        <v>-38.858102000000002</v>
      </c>
      <c r="D2674" s="198">
        <v>2257</v>
      </c>
    </row>
    <row r="2675" spans="1:4">
      <c r="A2675" s="198">
        <v>53480</v>
      </c>
      <c r="B2675" s="199">
        <v>2330.5880000000002</v>
      </c>
      <c r="C2675" s="199">
        <v>-39.247667999999997</v>
      </c>
      <c r="D2675" s="198">
        <v>2258</v>
      </c>
    </row>
    <row r="2676" spans="1:4">
      <c r="A2676" s="198">
        <v>53500</v>
      </c>
      <c r="B2676" s="199">
        <v>2330.9789999999998</v>
      </c>
      <c r="C2676" s="199">
        <v>-38.158338000000001</v>
      </c>
      <c r="D2676" s="198">
        <v>2259.5</v>
      </c>
    </row>
    <row r="2677" spans="1:4">
      <c r="A2677" s="198">
        <v>53520</v>
      </c>
      <c r="B2677" s="199">
        <v>2331.3420000000001</v>
      </c>
      <c r="C2677" s="199">
        <v>-39.23865</v>
      </c>
      <c r="D2677" s="198">
        <v>2260</v>
      </c>
    </row>
    <row r="2678" spans="1:4">
      <c r="A2678" s="198">
        <v>53540</v>
      </c>
      <c r="B2678" s="199">
        <v>2331.77</v>
      </c>
      <c r="C2678" s="199">
        <v>-38.719766</v>
      </c>
      <c r="D2678" s="198">
        <v>2261</v>
      </c>
    </row>
    <row r="2679" spans="1:4">
      <c r="A2679" s="198">
        <v>53560</v>
      </c>
      <c r="B2679" s="199">
        <v>2332.19</v>
      </c>
      <c r="C2679" s="199">
        <v>-39.140951999999999</v>
      </c>
      <c r="D2679" s="198">
        <v>2262.5</v>
      </c>
    </row>
    <row r="2680" spans="1:4">
      <c r="A2680" s="198">
        <v>53580</v>
      </c>
      <c r="B2680" s="199">
        <v>2332.6129999999998</v>
      </c>
      <c r="C2680" s="199">
        <v>-38.354137000000001</v>
      </c>
      <c r="D2680" s="198">
        <v>2263.5</v>
      </c>
    </row>
    <row r="2681" spans="1:4">
      <c r="A2681" s="198">
        <v>53600</v>
      </c>
      <c r="B2681" s="199">
        <v>2333.02</v>
      </c>
      <c r="C2681" s="199">
        <v>-38.859459000000001</v>
      </c>
      <c r="D2681" s="198">
        <v>2264.5</v>
      </c>
    </row>
    <row r="2682" spans="1:4">
      <c r="A2682" s="198">
        <v>53620</v>
      </c>
      <c r="B2682" s="199">
        <v>2333.4490000000001</v>
      </c>
      <c r="C2682" s="199">
        <v>-38.063333</v>
      </c>
      <c r="D2682" s="198">
        <v>2266.5</v>
      </c>
    </row>
    <row r="2683" spans="1:4">
      <c r="A2683" s="198">
        <v>53640</v>
      </c>
      <c r="B2683" s="199">
        <v>2333.875</v>
      </c>
      <c r="C2683" s="199">
        <v>-37.964742000000001</v>
      </c>
      <c r="D2683" s="198">
        <v>2267.5</v>
      </c>
    </row>
    <row r="2684" spans="1:4">
      <c r="A2684" s="198">
        <v>53660</v>
      </c>
      <c r="B2684" s="199">
        <v>2334.2919999999999</v>
      </c>
      <c r="C2684" s="199">
        <v>-39.629711999999998</v>
      </c>
      <c r="D2684" s="198">
        <v>2268</v>
      </c>
    </row>
    <row r="2685" spans="1:4">
      <c r="A2685" s="198">
        <v>53680</v>
      </c>
      <c r="B2685" s="199">
        <v>2334.6909999999998</v>
      </c>
      <c r="C2685" s="199">
        <v>-38.763108000000003</v>
      </c>
      <c r="D2685" s="198">
        <v>2269</v>
      </c>
    </row>
    <row r="2686" spans="1:4">
      <c r="A2686" s="198">
        <v>53700</v>
      </c>
      <c r="B2686" s="199">
        <v>2335.0749999999998</v>
      </c>
      <c r="C2686" s="199">
        <v>-39.796692999999998</v>
      </c>
      <c r="D2686" s="198">
        <v>2270</v>
      </c>
    </row>
    <row r="2687" spans="1:4">
      <c r="A2687" s="198">
        <v>53720</v>
      </c>
      <c r="B2687" s="199">
        <v>2335.451</v>
      </c>
      <c r="C2687" s="199">
        <v>-39.117952000000002</v>
      </c>
      <c r="D2687" s="198">
        <v>2272</v>
      </c>
    </row>
    <row r="2688" spans="1:4">
      <c r="A2688" s="198">
        <v>53740</v>
      </c>
      <c r="B2688" s="199">
        <v>2335.8490000000002</v>
      </c>
      <c r="C2688" s="199">
        <v>-39.016910000000003</v>
      </c>
      <c r="D2688" s="198">
        <v>2273.5</v>
      </c>
    </row>
    <row r="2689" spans="1:4">
      <c r="A2689" s="198">
        <v>53760</v>
      </c>
      <c r="B2689" s="199">
        <v>2336.2719999999999</v>
      </c>
      <c r="C2689" s="199">
        <v>-39.722340000000003</v>
      </c>
      <c r="D2689" s="198">
        <v>2274.5</v>
      </c>
    </row>
    <row r="2690" spans="1:4">
      <c r="A2690" s="198">
        <v>53780</v>
      </c>
      <c r="B2690" s="199">
        <v>2336.6840000000002</v>
      </c>
      <c r="C2690" s="199">
        <v>-38.365873999999998</v>
      </c>
      <c r="D2690" s="198">
        <v>2277</v>
      </c>
    </row>
    <row r="2691" spans="1:4">
      <c r="A2691" s="198">
        <v>53800</v>
      </c>
      <c r="B2691" s="199">
        <v>2337.049</v>
      </c>
      <c r="C2691" s="199">
        <v>-38.301945000000003</v>
      </c>
      <c r="D2691" s="198">
        <v>2277.5</v>
      </c>
    </row>
    <row r="2692" spans="1:4">
      <c r="A2692" s="198">
        <v>53820</v>
      </c>
      <c r="B2692" s="199">
        <v>2337.4670000000001</v>
      </c>
      <c r="C2692" s="199">
        <v>-38.881962000000001</v>
      </c>
      <c r="D2692" s="198">
        <v>2278.5</v>
      </c>
    </row>
    <row r="2693" spans="1:4">
      <c r="A2693" s="198">
        <v>53840</v>
      </c>
      <c r="B2693" s="199">
        <v>2337.9059999999999</v>
      </c>
      <c r="C2693" s="199">
        <v>-38.253051999999997</v>
      </c>
      <c r="D2693" s="198">
        <v>2279</v>
      </c>
    </row>
    <row r="2694" spans="1:4">
      <c r="A2694" s="198">
        <v>53860</v>
      </c>
      <c r="B2694" s="199">
        <v>2338.3139999999999</v>
      </c>
      <c r="C2694" s="199">
        <v>-38.291224999999997</v>
      </c>
      <c r="D2694" s="198">
        <v>2280</v>
      </c>
    </row>
    <row r="2695" spans="1:4">
      <c r="A2695" s="198">
        <v>53880</v>
      </c>
      <c r="B2695" s="199">
        <v>2338.7730000000001</v>
      </c>
      <c r="C2695" s="199">
        <v>-37.712657999999998</v>
      </c>
      <c r="D2695" s="198">
        <v>2281</v>
      </c>
    </row>
    <row r="2696" spans="1:4">
      <c r="A2696" s="198">
        <v>53900</v>
      </c>
      <c r="B2696" s="199">
        <v>2339.2269999999999</v>
      </c>
      <c r="C2696" s="199">
        <v>-37.511035</v>
      </c>
      <c r="D2696" s="198">
        <v>2282</v>
      </c>
    </row>
    <row r="2697" spans="1:4">
      <c r="A2697" s="198">
        <v>53920</v>
      </c>
      <c r="B2697" s="199">
        <v>2339.6190000000001</v>
      </c>
      <c r="C2697" s="199">
        <v>-38.194820999999997</v>
      </c>
      <c r="D2697" s="198">
        <v>2284.5</v>
      </c>
    </row>
    <row r="2698" spans="1:4">
      <c r="A2698" s="198">
        <v>53940</v>
      </c>
      <c r="B2698" s="199">
        <v>2340.0349999999999</v>
      </c>
      <c r="C2698" s="199">
        <v>-38.784159000000002</v>
      </c>
      <c r="D2698" s="198">
        <v>2285</v>
      </c>
    </row>
    <row r="2699" spans="1:4">
      <c r="A2699" s="198">
        <v>53960</v>
      </c>
      <c r="B2699" s="199">
        <v>2340.377</v>
      </c>
      <c r="C2699" s="199">
        <v>-38.845058000000002</v>
      </c>
      <c r="D2699" s="198">
        <v>2288.5</v>
      </c>
    </row>
    <row r="2700" spans="1:4">
      <c r="A2700" s="198">
        <v>53980</v>
      </c>
      <c r="B2700" s="199">
        <v>2340.7339999999999</v>
      </c>
      <c r="C2700" s="199">
        <v>-41.225406</v>
      </c>
      <c r="D2700" s="198">
        <v>2289.5</v>
      </c>
    </row>
    <row r="2701" spans="1:4">
      <c r="A2701" s="198">
        <v>54000</v>
      </c>
      <c r="B2701" s="199">
        <v>2341.0830000000001</v>
      </c>
      <c r="C2701" s="199">
        <v>-41.308853999999997</v>
      </c>
      <c r="D2701" s="198">
        <v>2291</v>
      </c>
    </row>
    <row r="2702" spans="1:4">
      <c r="A2702" s="198">
        <v>54020</v>
      </c>
      <c r="B2702" s="199">
        <v>2341.3829999999998</v>
      </c>
      <c r="C2702" s="199">
        <v>-41.631399999999999</v>
      </c>
      <c r="D2702" s="198">
        <v>2291.5</v>
      </c>
    </row>
    <row r="2703" spans="1:4">
      <c r="A2703" s="198">
        <v>54040</v>
      </c>
      <c r="B2703" s="199">
        <v>2341.777</v>
      </c>
      <c r="C2703" s="199">
        <v>-39.296345000000002</v>
      </c>
      <c r="D2703" s="198">
        <v>2292.5</v>
      </c>
    </row>
    <row r="2704" spans="1:4">
      <c r="A2704" s="198">
        <v>54060</v>
      </c>
      <c r="B2704" s="199">
        <v>2342.2280000000001</v>
      </c>
      <c r="C2704" s="199">
        <v>-38.653326</v>
      </c>
      <c r="D2704" s="198">
        <v>2294</v>
      </c>
    </row>
    <row r="2705" spans="1:4">
      <c r="A2705" s="198">
        <v>54080</v>
      </c>
      <c r="B2705" s="199">
        <v>2342.6689999999999</v>
      </c>
      <c r="C2705" s="199">
        <v>-38.432993000000003</v>
      </c>
      <c r="D2705" s="198">
        <v>2295</v>
      </c>
    </row>
    <row r="2706" spans="1:4">
      <c r="A2706" s="198">
        <v>54100</v>
      </c>
      <c r="B2706" s="199">
        <v>2343.0569999999998</v>
      </c>
      <c r="C2706" s="199">
        <v>-38.935927999999997</v>
      </c>
      <c r="D2706" s="198">
        <v>2296.5</v>
      </c>
    </row>
    <row r="2707" spans="1:4">
      <c r="A2707" s="198">
        <v>54120</v>
      </c>
      <c r="B2707" s="199">
        <v>2343.4340000000002</v>
      </c>
      <c r="C2707" s="199">
        <v>-38.632970999999998</v>
      </c>
      <c r="D2707" s="198">
        <v>2297</v>
      </c>
    </row>
    <row r="2708" spans="1:4">
      <c r="A2708" s="198">
        <v>54140</v>
      </c>
      <c r="B2708" s="199">
        <v>2343.8139999999999</v>
      </c>
      <c r="C2708" s="199">
        <v>-39.124631999999998</v>
      </c>
      <c r="D2708" s="198">
        <v>2298</v>
      </c>
    </row>
    <row r="2709" spans="1:4">
      <c r="A2709" s="198">
        <v>54160</v>
      </c>
      <c r="B2709" s="199">
        <v>2344.2460000000001</v>
      </c>
      <c r="C2709" s="199">
        <v>-39.155417</v>
      </c>
      <c r="D2709" s="198">
        <v>2299</v>
      </c>
    </row>
    <row r="2710" spans="1:4">
      <c r="A2710" s="198">
        <v>54180</v>
      </c>
      <c r="B2710" s="199">
        <v>2344.6329999999998</v>
      </c>
      <c r="C2710" s="199">
        <v>-39.610930000000003</v>
      </c>
      <c r="D2710" s="198">
        <v>2299.5</v>
      </c>
    </row>
    <row r="2711" spans="1:4">
      <c r="A2711" s="198">
        <v>54200</v>
      </c>
      <c r="B2711" s="199">
        <v>2345.1149999999998</v>
      </c>
      <c r="C2711" s="199">
        <v>-37.758817000000001</v>
      </c>
      <c r="D2711" s="198">
        <v>2300</v>
      </c>
    </row>
    <row r="2712" spans="1:4">
      <c r="A2712" s="198">
        <v>54220</v>
      </c>
      <c r="B2712" s="199">
        <v>2345.5169999999998</v>
      </c>
      <c r="C2712" s="199">
        <v>-39.941268999999998</v>
      </c>
      <c r="D2712" s="198">
        <v>2300.5</v>
      </c>
    </row>
    <row r="2713" spans="1:4">
      <c r="A2713" s="198">
        <v>54240</v>
      </c>
      <c r="B2713" s="199">
        <v>2345.7930000000001</v>
      </c>
      <c r="C2713" s="199">
        <v>-43.587681000000003</v>
      </c>
      <c r="D2713" s="198">
        <v>2302</v>
      </c>
    </row>
    <row r="2714" spans="1:4">
      <c r="A2714" s="198">
        <v>54260</v>
      </c>
      <c r="B2714" s="199">
        <v>2346.0500000000002</v>
      </c>
      <c r="C2714" s="199">
        <v>-41.927275999999999</v>
      </c>
      <c r="D2714" s="198">
        <v>2303.5</v>
      </c>
    </row>
    <row r="2715" spans="1:4">
      <c r="A2715" s="198">
        <v>54280</v>
      </c>
      <c r="B2715" s="199">
        <v>2346.3110000000001</v>
      </c>
      <c r="C2715" s="199">
        <v>-42.594712999999999</v>
      </c>
      <c r="D2715" s="198">
        <v>2304.5</v>
      </c>
    </row>
    <row r="2716" spans="1:4">
      <c r="A2716" s="198">
        <v>54300</v>
      </c>
      <c r="B2716" s="199">
        <v>2346.56</v>
      </c>
      <c r="C2716" s="199">
        <v>-42.817188999999999</v>
      </c>
      <c r="D2716" s="198">
        <v>2305</v>
      </c>
    </row>
    <row r="2717" spans="1:4">
      <c r="A2717" s="198">
        <v>54320</v>
      </c>
      <c r="B2717" s="199">
        <v>2346.8209999999999</v>
      </c>
      <c r="C2717" s="199">
        <v>-43.082912</v>
      </c>
      <c r="D2717" s="198">
        <v>2306</v>
      </c>
    </row>
    <row r="2718" spans="1:4">
      <c r="A2718" s="198">
        <v>54340</v>
      </c>
      <c r="B2718" s="199">
        <v>2347.0949999999998</v>
      </c>
      <c r="C2718" s="199">
        <v>-41.805511000000003</v>
      </c>
      <c r="D2718" s="198">
        <v>2308</v>
      </c>
    </row>
    <row r="2719" spans="1:4">
      <c r="A2719" s="198">
        <v>54360</v>
      </c>
      <c r="B2719" s="199">
        <v>2347.3580000000002</v>
      </c>
      <c r="C2719" s="199">
        <v>-42.986654000000001</v>
      </c>
      <c r="D2719" s="198">
        <v>2309.5</v>
      </c>
    </row>
    <row r="2720" spans="1:4">
      <c r="A2720" s="198">
        <v>54380</v>
      </c>
      <c r="B2720" s="199">
        <v>2347.6170000000002</v>
      </c>
      <c r="C2720" s="199">
        <v>-42.109381999999997</v>
      </c>
      <c r="D2720" s="198">
        <v>2311</v>
      </c>
    </row>
    <row r="2721" spans="1:4">
      <c r="A2721" s="198">
        <v>54400</v>
      </c>
      <c r="B2721" s="199">
        <v>2347.85</v>
      </c>
      <c r="C2721" s="199">
        <v>-42.959784999999997</v>
      </c>
      <c r="D2721" s="198">
        <v>2312</v>
      </c>
    </row>
    <row r="2722" spans="1:4">
      <c r="A2722" s="198">
        <v>54420</v>
      </c>
      <c r="B2722" s="199">
        <v>2348.0839999999998</v>
      </c>
      <c r="C2722" s="199">
        <v>-42.649059999999999</v>
      </c>
      <c r="D2722" s="198">
        <v>2312.5</v>
      </c>
    </row>
    <row r="2723" spans="1:4">
      <c r="A2723" s="198">
        <v>54440</v>
      </c>
      <c r="B2723" s="199">
        <v>2348.3130000000001</v>
      </c>
      <c r="C2723" s="199">
        <v>-43.305328000000003</v>
      </c>
      <c r="D2723" s="198">
        <v>2314</v>
      </c>
    </row>
    <row r="2724" spans="1:4">
      <c r="A2724" s="198">
        <v>54460</v>
      </c>
      <c r="B2724" s="199">
        <v>2348.5239999999999</v>
      </c>
      <c r="C2724" s="199">
        <v>-41.739809999999999</v>
      </c>
      <c r="D2724" s="198">
        <v>2314</v>
      </c>
    </row>
    <row r="2725" spans="1:4">
      <c r="A2725" s="198">
        <v>54480</v>
      </c>
      <c r="B2725" s="199">
        <v>2348.7600000000002</v>
      </c>
      <c r="C2725" s="199">
        <v>-43.712712000000003</v>
      </c>
      <c r="D2725" s="198">
        <v>2315.5</v>
      </c>
    </row>
    <row r="2726" spans="1:4">
      <c r="A2726" s="198">
        <v>54500</v>
      </c>
      <c r="B2726" s="199">
        <v>2349.0010000000002</v>
      </c>
      <c r="C2726" s="199">
        <v>-43.636929000000002</v>
      </c>
      <c r="D2726" s="198">
        <v>2317</v>
      </c>
    </row>
    <row r="2727" spans="1:4">
      <c r="A2727" s="198">
        <v>54520</v>
      </c>
      <c r="B2727" s="199">
        <v>2349.201</v>
      </c>
      <c r="C2727" s="199">
        <v>-42.420999999999999</v>
      </c>
      <c r="D2727" s="198">
        <v>2318.5</v>
      </c>
    </row>
    <row r="2728" spans="1:4">
      <c r="A2728" s="198">
        <v>54540</v>
      </c>
      <c r="B2728" s="199">
        <v>2349.4169999999999</v>
      </c>
      <c r="C2728" s="199">
        <v>-42.606619999999999</v>
      </c>
      <c r="D2728" s="198">
        <v>2319</v>
      </c>
    </row>
    <row r="2729" spans="1:4">
      <c r="A2729" s="198">
        <v>54560</v>
      </c>
      <c r="B2729" s="199">
        <v>2349.643</v>
      </c>
      <c r="C2729" s="199">
        <v>-43.22531</v>
      </c>
      <c r="D2729" s="198">
        <v>2320.5</v>
      </c>
    </row>
    <row r="2730" spans="1:4">
      <c r="A2730" s="198">
        <v>54580</v>
      </c>
      <c r="B2730" s="199">
        <v>2349.8820000000001</v>
      </c>
      <c r="C2730" s="199">
        <v>-42.689498</v>
      </c>
      <c r="D2730" s="198">
        <v>2321</v>
      </c>
    </row>
    <row r="2731" spans="1:4">
      <c r="A2731" s="198">
        <v>54600</v>
      </c>
      <c r="B2731" s="199">
        <v>2350.1120000000001</v>
      </c>
      <c r="C2731" s="199">
        <v>-41.997129999999999</v>
      </c>
      <c r="D2731" s="198">
        <v>2321.5</v>
      </c>
    </row>
    <row r="2732" spans="1:4">
      <c r="A2732" s="198">
        <v>54620</v>
      </c>
      <c r="B2732" s="199">
        <v>2350.3580000000002</v>
      </c>
      <c r="C2732" s="199">
        <v>-42.153902000000002</v>
      </c>
      <c r="D2732" s="198">
        <v>2322</v>
      </c>
    </row>
    <row r="2733" spans="1:4">
      <c r="A2733" s="198">
        <v>54640</v>
      </c>
      <c r="B2733" s="199">
        <v>2350.5680000000002</v>
      </c>
      <c r="C2733" s="199">
        <v>-43.163048000000003</v>
      </c>
      <c r="D2733" s="198">
        <v>2323.5</v>
      </c>
    </row>
    <row r="2734" spans="1:4">
      <c r="A2734" s="198">
        <v>54660</v>
      </c>
      <c r="B2734" s="199">
        <v>2350.8040000000001</v>
      </c>
      <c r="C2734" s="199">
        <v>-42.640084999999999</v>
      </c>
      <c r="D2734" s="198">
        <v>2325</v>
      </c>
    </row>
    <row r="2735" spans="1:4">
      <c r="A2735" s="198">
        <v>54680</v>
      </c>
      <c r="B2735" s="199">
        <v>2351.027</v>
      </c>
      <c r="C2735" s="199">
        <v>-41.696142999999999</v>
      </c>
      <c r="D2735" s="198">
        <v>2326</v>
      </c>
    </row>
    <row r="2736" spans="1:4">
      <c r="A2736" s="198">
        <v>54700</v>
      </c>
      <c r="B2736" s="199">
        <v>2351.2420000000002</v>
      </c>
      <c r="C2736" s="199">
        <v>-42.688651</v>
      </c>
      <c r="D2736" s="198">
        <v>2326.5</v>
      </c>
    </row>
    <row r="2737" spans="1:4">
      <c r="A2737" s="198">
        <v>54720</v>
      </c>
      <c r="B2737" s="199">
        <v>2351.4549999999999</v>
      </c>
      <c r="C2737" s="199">
        <v>-42.304271999999997</v>
      </c>
      <c r="D2737" s="198">
        <v>2327.5</v>
      </c>
    </row>
    <row r="2738" spans="1:4">
      <c r="A2738" s="198">
        <v>54740</v>
      </c>
      <c r="B2738" s="199">
        <v>2351.67</v>
      </c>
      <c r="C2738" s="199">
        <v>-43.029069999999997</v>
      </c>
      <c r="D2738" s="198">
        <v>2328</v>
      </c>
    </row>
    <row r="2739" spans="1:4">
      <c r="A2739" s="198">
        <v>54760</v>
      </c>
      <c r="B2739" s="199">
        <v>2351.893</v>
      </c>
      <c r="C2739" s="199">
        <v>-42.689596000000002</v>
      </c>
      <c r="D2739" s="198">
        <v>2328</v>
      </c>
    </row>
    <row r="2740" spans="1:4">
      <c r="A2740" s="198">
        <v>54780</v>
      </c>
      <c r="B2740" s="199">
        <v>2352.127</v>
      </c>
      <c r="C2740" s="199">
        <v>-40.797350000000002</v>
      </c>
      <c r="D2740" s="198">
        <v>2329.5</v>
      </c>
    </row>
    <row r="2741" spans="1:4">
      <c r="A2741" s="198">
        <v>54800</v>
      </c>
      <c r="B2741" s="199">
        <v>2352.3879999999999</v>
      </c>
      <c r="C2741" s="199">
        <v>-41.043754999999997</v>
      </c>
      <c r="D2741" s="198">
        <v>2332</v>
      </c>
    </row>
    <row r="2742" spans="1:4">
      <c r="A2742" s="198">
        <v>54820</v>
      </c>
      <c r="B2742" s="199">
        <v>2352.6329999999998</v>
      </c>
      <c r="C2742" s="199">
        <v>-43.386367</v>
      </c>
      <c r="D2742" s="198">
        <v>2333</v>
      </c>
    </row>
    <row r="2743" spans="1:4">
      <c r="A2743" s="198">
        <v>54840</v>
      </c>
      <c r="B2743" s="199">
        <v>2352.8829999999998</v>
      </c>
      <c r="C2743" s="199">
        <v>-40.936959999999999</v>
      </c>
      <c r="D2743" s="198">
        <v>2334.5</v>
      </c>
    </row>
    <row r="2744" spans="1:4">
      <c r="A2744" s="198">
        <v>54860</v>
      </c>
      <c r="B2744" s="199">
        <v>2353.143</v>
      </c>
      <c r="C2744" s="199">
        <v>-42.630077</v>
      </c>
      <c r="D2744" s="198">
        <v>2335</v>
      </c>
    </row>
    <row r="2745" spans="1:4">
      <c r="A2745" s="198">
        <v>54880</v>
      </c>
      <c r="B2745" s="199">
        <v>2353.3809999999999</v>
      </c>
      <c r="C2745" s="199">
        <v>-41.018487</v>
      </c>
      <c r="D2745" s="198">
        <v>2336</v>
      </c>
    </row>
    <row r="2746" spans="1:4">
      <c r="A2746" s="198">
        <v>54900</v>
      </c>
      <c r="B2746" s="199">
        <v>2353.652</v>
      </c>
      <c r="C2746" s="199">
        <v>-41.131217999999997</v>
      </c>
      <c r="D2746" s="198">
        <v>2338</v>
      </c>
    </row>
    <row r="2747" spans="1:4">
      <c r="A2747" s="198">
        <v>54920</v>
      </c>
      <c r="B2747" s="199">
        <v>2353.9920000000002</v>
      </c>
      <c r="C2747" s="199">
        <v>-39.066412</v>
      </c>
      <c r="D2747" s="198">
        <v>2340</v>
      </c>
    </row>
    <row r="2748" spans="1:4">
      <c r="A2748" s="198">
        <v>54940</v>
      </c>
      <c r="B2748" s="199">
        <v>2354.2930000000001</v>
      </c>
      <c r="C2748" s="199">
        <v>-37.640065999999997</v>
      </c>
      <c r="D2748" s="198">
        <v>2342.5</v>
      </c>
    </row>
    <row r="2749" spans="1:4">
      <c r="A2749" s="198">
        <v>54960</v>
      </c>
      <c r="B2749" s="199">
        <v>2354.64</v>
      </c>
      <c r="C2749" s="199">
        <v>-37.083573000000001</v>
      </c>
      <c r="D2749" s="198">
        <v>2345</v>
      </c>
    </row>
    <row r="2750" spans="1:4">
      <c r="A2750" s="198">
        <v>54980</v>
      </c>
      <c r="B2750" s="199">
        <v>2354.9960000000001</v>
      </c>
      <c r="C2750" s="199">
        <v>-38.857809000000003</v>
      </c>
      <c r="D2750" s="198">
        <v>2347</v>
      </c>
    </row>
    <row r="2751" spans="1:4">
      <c r="A2751" s="198">
        <v>55000</v>
      </c>
      <c r="B2751" s="199">
        <v>2355.3380000000002</v>
      </c>
      <c r="C2751" s="199">
        <v>-40.225262999999998</v>
      </c>
      <c r="D2751" s="198">
        <v>2348.5</v>
      </c>
    </row>
    <row r="2752" spans="1:4">
      <c r="A2752" s="198">
        <v>55020</v>
      </c>
      <c r="B2752" s="199">
        <v>2355.5880000000002</v>
      </c>
      <c r="C2752" s="199">
        <v>-43.107599999999998</v>
      </c>
      <c r="D2752" s="198">
        <v>2350</v>
      </c>
    </row>
    <row r="2753" spans="1:4">
      <c r="A2753" s="198">
        <v>55040</v>
      </c>
      <c r="B2753" s="199">
        <v>2355.8510000000001</v>
      </c>
      <c r="C2753" s="199">
        <v>-42.298631</v>
      </c>
      <c r="D2753" s="198">
        <v>2351.5</v>
      </c>
    </row>
    <row r="2754" spans="1:4">
      <c r="A2754" s="198">
        <v>55060</v>
      </c>
      <c r="B2754" s="199">
        <v>2356.0859999999998</v>
      </c>
      <c r="C2754" s="199">
        <v>-43.026128</v>
      </c>
      <c r="D2754" s="198">
        <v>2354</v>
      </c>
    </row>
    <row r="2755" spans="1:4">
      <c r="A2755" s="198">
        <v>55080</v>
      </c>
      <c r="B2755" s="199">
        <v>2356.2710000000002</v>
      </c>
      <c r="C2755" s="199">
        <v>-42.813892000000003</v>
      </c>
      <c r="D2755" s="198">
        <v>2354.5</v>
      </c>
    </row>
    <row r="2756" spans="1:4">
      <c r="A2756" s="198">
        <v>55100</v>
      </c>
      <c r="B2756" s="199">
        <v>2356.4810000000002</v>
      </c>
      <c r="C2756" s="199">
        <v>-42.458618999999999</v>
      </c>
      <c r="D2756" s="198">
        <v>2355.5</v>
      </c>
    </row>
    <row r="2757" spans="1:4">
      <c r="A2757" s="198">
        <v>55120</v>
      </c>
      <c r="B2757" s="199">
        <v>2356.6970000000001</v>
      </c>
      <c r="C2757" s="199">
        <v>-44.046019000000001</v>
      </c>
      <c r="D2757" s="198">
        <v>2357</v>
      </c>
    </row>
    <row r="2758" spans="1:4">
      <c r="A2758" s="198">
        <v>55140</v>
      </c>
      <c r="B2758" s="199">
        <v>2356.902</v>
      </c>
      <c r="C2758" s="199">
        <v>-41.105463</v>
      </c>
      <c r="D2758" s="198">
        <v>2357.5</v>
      </c>
    </row>
    <row r="2759" spans="1:4">
      <c r="A2759" s="198">
        <v>55160</v>
      </c>
      <c r="B2759" s="199">
        <v>2357.0929999999998</v>
      </c>
      <c r="C2759" s="199">
        <v>-41.890994999999997</v>
      </c>
      <c r="D2759" s="198">
        <v>2358.5</v>
      </c>
    </row>
    <row r="2760" spans="1:4">
      <c r="A2760" s="198">
        <v>55180</v>
      </c>
      <c r="B2760" s="199">
        <v>2357.3130000000001</v>
      </c>
      <c r="C2760" s="199">
        <v>-43.563318000000002</v>
      </c>
      <c r="D2760" s="198">
        <v>2359.5</v>
      </c>
    </row>
    <row r="2761" spans="1:4">
      <c r="A2761" s="198">
        <v>55200</v>
      </c>
      <c r="B2761" s="199">
        <v>2357.5369999999998</v>
      </c>
      <c r="C2761" s="199">
        <v>-42.139062000000003</v>
      </c>
      <c r="D2761" s="198">
        <v>2360.5</v>
      </c>
    </row>
    <row r="2762" spans="1:4">
      <c r="A2762" s="198">
        <v>55220</v>
      </c>
      <c r="B2762" s="199">
        <v>2357.7280000000001</v>
      </c>
      <c r="C2762" s="199">
        <v>-42.713613000000002</v>
      </c>
      <c r="D2762" s="198">
        <v>2361</v>
      </c>
    </row>
    <row r="2763" spans="1:4">
      <c r="A2763" s="198">
        <v>55240</v>
      </c>
      <c r="B2763" s="199">
        <v>2357.9340000000002</v>
      </c>
      <c r="C2763" s="199">
        <v>-43.555436999999998</v>
      </c>
      <c r="D2763" s="198">
        <v>2362.5</v>
      </c>
    </row>
    <row r="2764" spans="1:4">
      <c r="A2764" s="198">
        <v>55260</v>
      </c>
      <c r="B2764" s="199">
        <v>2358.1480000000001</v>
      </c>
      <c r="C2764" s="199">
        <v>-42.034579000000001</v>
      </c>
      <c r="D2764" s="198">
        <v>2364</v>
      </c>
    </row>
    <row r="2765" spans="1:4">
      <c r="A2765" s="198">
        <v>55280</v>
      </c>
      <c r="B2765" s="199">
        <v>2358.3359999999998</v>
      </c>
      <c r="C2765" s="199">
        <v>-43.959681000000003</v>
      </c>
      <c r="D2765" s="198">
        <v>2364.5</v>
      </c>
    </row>
    <row r="2766" spans="1:4">
      <c r="A2766" s="198">
        <v>55300</v>
      </c>
      <c r="B2766" s="199">
        <v>2358.556</v>
      </c>
      <c r="C2766" s="199">
        <v>-43.456544999999998</v>
      </c>
      <c r="D2766" s="198">
        <v>2365.5</v>
      </c>
    </row>
    <row r="2767" spans="1:4">
      <c r="A2767" s="198">
        <v>55320</v>
      </c>
      <c r="B2767" s="199">
        <v>2358.779</v>
      </c>
      <c r="C2767" s="199">
        <v>-42.571658999999997</v>
      </c>
      <c r="D2767" s="198">
        <v>2365.5</v>
      </c>
    </row>
    <row r="2768" spans="1:4">
      <c r="A2768" s="198">
        <v>55340</v>
      </c>
      <c r="B2768" s="199">
        <v>2359.009</v>
      </c>
      <c r="C2768" s="199">
        <v>-40.956434999999999</v>
      </c>
      <c r="D2768" s="198">
        <v>2366</v>
      </c>
    </row>
    <row r="2769" spans="1:4">
      <c r="A2769" s="198">
        <v>55360</v>
      </c>
      <c r="B2769" s="199">
        <v>2359.2020000000002</v>
      </c>
      <c r="C2769" s="199">
        <v>-41.538446</v>
      </c>
      <c r="D2769" s="198">
        <v>2366.5</v>
      </c>
    </row>
    <row r="2770" spans="1:4">
      <c r="A2770" s="198">
        <v>55380</v>
      </c>
      <c r="B2770" s="199">
        <v>2359.4050000000002</v>
      </c>
      <c r="C2770" s="199">
        <v>-41.305861999999998</v>
      </c>
      <c r="D2770" s="198">
        <v>2367</v>
      </c>
    </row>
    <row r="2771" spans="1:4">
      <c r="A2771" s="198">
        <v>55400</v>
      </c>
      <c r="B2771" s="199">
        <v>2359.6390000000001</v>
      </c>
      <c r="C2771" s="199">
        <v>-41.277393000000004</v>
      </c>
      <c r="D2771" s="198">
        <v>2367.5</v>
      </c>
    </row>
    <row r="2772" spans="1:4">
      <c r="A2772" s="198">
        <v>55420</v>
      </c>
      <c r="B2772" s="199">
        <v>2359.9250000000002</v>
      </c>
      <c r="C2772" s="199">
        <v>-42.098216999999998</v>
      </c>
      <c r="D2772" s="198">
        <v>2368.5</v>
      </c>
    </row>
    <row r="2773" spans="1:4">
      <c r="A2773" s="198">
        <v>55440</v>
      </c>
      <c r="B2773" s="199">
        <v>2360.2379999999998</v>
      </c>
      <c r="C2773" s="199">
        <v>-39.714089000000001</v>
      </c>
      <c r="D2773" s="198">
        <v>2370</v>
      </c>
    </row>
    <row r="2774" spans="1:4">
      <c r="A2774" s="198">
        <v>55460</v>
      </c>
      <c r="B2774" s="199">
        <v>2360.578</v>
      </c>
      <c r="C2774" s="199">
        <v>-37.829588000000001</v>
      </c>
      <c r="D2774" s="198">
        <v>2372.5</v>
      </c>
    </row>
    <row r="2775" spans="1:4">
      <c r="A2775" s="198">
        <v>55480</v>
      </c>
      <c r="B2775" s="199">
        <v>2360.913</v>
      </c>
      <c r="C2775" s="199">
        <v>-39.338954999999999</v>
      </c>
      <c r="D2775" s="198">
        <v>2373</v>
      </c>
    </row>
    <row r="2776" spans="1:4">
      <c r="A2776" s="198">
        <v>55500</v>
      </c>
      <c r="B2776" s="199">
        <v>2361.223</v>
      </c>
      <c r="C2776" s="199">
        <v>-39.196193999999998</v>
      </c>
      <c r="D2776" s="198">
        <v>2373</v>
      </c>
    </row>
    <row r="2777" spans="1:4">
      <c r="A2777" s="198">
        <v>55520</v>
      </c>
      <c r="B2777" s="199">
        <v>2361.54</v>
      </c>
      <c r="C2777" s="199">
        <v>-39.554606</v>
      </c>
      <c r="D2777" s="198">
        <v>2374</v>
      </c>
    </row>
    <row r="2778" spans="1:4">
      <c r="A2778" s="198">
        <v>55540</v>
      </c>
      <c r="B2778" s="199">
        <v>2361.8789999999999</v>
      </c>
      <c r="C2778" s="199">
        <v>-38.672094000000001</v>
      </c>
      <c r="D2778" s="198">
        <v>2374.5</v>
      </c>
    </row>
    <row r="2779" spans="1:4">
      <c r="A2779" s="198">
        <v>55560</v>
      </c>
      <c r="B2779" s="199">
        <v>2362.2460000000001</v>
      </c>
      <c r="C2779" s="199">
        <v>-39.962507000000002</v>
      </c>
      <c r="D2779" s="198">
        <v>2376</v>
      </c>
    </row>
    <row r="2780" spans="1:4">
      <c r="A2780" s="198">
        <v>55580</v>
      </c>
      <c r="B2780" s="199">
        <v>2362.558</v>
      </c>
      <c r="C2780" s="199">
        <v>-38.977755999999999</v>
      </c>
      <c r="D2780" s="198">
        <v>2377.5</v>
      </c>
    </row>
    <row r="2781" spans="1:4">
      <c r="A2781" s="198">
        <v>55600</v>
      </c>
      <c r="B2781" s="199">
        <v>2362.8649999999998</v>
      </c>
      <c r="C2781" s="199">
        <v>-39.996938</v>
      </c>
      <c r="D2781" s="198">
        <v>2379</v>
      </c>
    </row>
    <row r="2782" spans="1:4">
      <c r="A2782" s="198">
        <v>55620</v>
      </c>
      <c r="B2782" s="199">
        <v>2363.2159999999999</v>
      </c>
      <c r="C2782" s="199">
        <v>-39.579372999999997</v>
      </c>
      <c r="D2782" s="198">
        <v>2381</v>
      </c>
    </row>
    <row r="2783" spans="1:4">
      <c r="A2783" s="198">
        <v>55640</v>
      </c>
      <c r="B2783" s="199">
        <v>2363.5859999999998</v>
      </c>
      <c r="C2783" s="199">
        <v>-39.481189000000001</v>
      </c>
      <c r="D2783" s="198">
        <v>2382</v>
      </c>
    </row>
    <row r="2784" spans="1:4">
      <c r="A2784" s="198">
        <v>55660</v>
      </c>
      <c r="B2784" s="199">
        <v>2364.0050000000001</v>
      </c>
      <c r="C2784" s="199">
        <v>-39.370882999999999</v>
      </c>
      <c r="D2784" s="198">
        <v>2383</v>
      </c>
    </row>
    <row r="2785" spans="1:4">
      <c r="A2785" s="198">
        <v>55680</v>
      </c>
      <c r="B2785" s="199">
        <v>2364.3879999999999</v>
      </c>
      <c r="C2785" s="199">
        <v>-39.310077999999997</v>
      </c>
      <c r="D2785" s="198">
        <v>2384</v>
      </c>
    </row>
    <row r="2786" spans="1:4">
      <c r="A2786" s="198">
        <v>55700</v>
      </c>
      <c r="B2786" s="199">
        <v>2364.75</v>
      </c>
      <c r="C2786" s="199">
        <v>-38.206463999999997</v>
      </c>
      <c r="D2786" s="198">
        <v>2386</v>
      </c>
    </row>
    <row r="2787" spans="1:4">
      <c r="A2787" s="198">
        <v>55720</v>
      </c>
      <c r="B2787" s="199">
        <v>2365.1190000000001</v>
      </c>
      <c r="C2787" s="199">
        <v>-39.073225000000001</v>
      </c>
      <c r="D2787" s="198">
        <v>2387.5</v>
      </c>
    </row>
    <row r="2788" spans="1:4">
      <c r="A2788" s="198">
        <v>55740</v>
      </c>
      <c r="B2788" s="199">
        <v>2365.4960000000001</v>
      </c>
      <c r="C2788" s="199">
        <v>-38.972254999999997</v>
      </c>
      <c r="D2788" s="198">
        <v>2389</v>
      </c>
    </row>
    <row r="2789" spans="1:4">
      <c r="A2789" s="198">
        <v>55760</v>
      </c>
      <c r="B2789" s="199">
        <v>2365.81</v>
      </c>
      <c r="C2789" s="199">
        <v>-39.766688000000002</v>
      </c>
      <c r="D2789" s="198">
        <v>2389.5</v>
      </c>
    </row>
    <row r="2790" spans="1:4">
      <c r="A2790" s="198">
        <v>55780</v>
      </c>
      <c r="B2790" s="199">
        <v>2366.0610000000001</v>
      </c>
      <c r="C2790" s="199">
        <v>-39.871991999999999</v>
      </c>
      <c r="D2790" s="198">
        <v>2390</v>
      </c>
    </row>
    <row r="2791" spans="1:4">
      <c r="A2791" s="198">
        <v>55800</v>
      </c>
      <c r="B2791" s="199">
        <v>2366.319</v>
      </c>
      <c r="C2791" s="199">
        <v>-41.106085</v>
      </c>
      <c r="D2791" s="198">
        <v>2392</v>
      </c>
    </row>
    <row r="2792" spans="1:4">
      <c r="A2792" s="198">
        <v>55820</v>
      </c>
      <c r="B2792" s="199">
        <v>2366.5610000000001</v>
      </c>
      <c r="C2792" s="199">
        <v>-41.963470999999998</v>
      </c>
      <c r="D2792" s="198">
        <v>2392</v>
      </c>
    </row>
    <row r="2793" spans="1:4">
      <c r="A2793" s="198">
        <v>55840</v>
      </c>
      <c r="B2793" s="199">
        <v>2366.83</v>
      </c>
      <c r="C2793" s="199">
        <v>-44.057620999999997</v>
      </c>
      <c r="D2793" s="198">
        <v>2393.5</v>
      </c>
    </row>
    <row r="2794" spans="1:4">
      <c r="A2794" s="198">
        <v>55860</v>
      </c>
      <c r="B2794" s="199">
        <v>2367.0650000000001</v>
      </c>
      <c r="C2794" s="199">
        <v>-43.999574000000003</v>
      </c>
      <c r="D2794" s="198">
        <v>2394</v>
      </c>
    </row>
    <row r="2795" spans="1:4">
      <c r="A2795" s="198">
        <v>55880</v>
      </c>
      <c r="B2795" s="199">
        <v>2367.297</v>
      </c>
      <c r="C2795" s="199">
        <v>-40.609439999999999</v>
      </c>
      <c r="D2795" s="198">
        <v>2394.5</v>
      </c>
    </row>
    <row r="2796" spans="1:4">
      <c r="A2796" s="198">
        <v>55900</v>
      </c>
      <c r="B2796" s="199">
        <v>2367.5129999999999</v>
      </c>
      <c r="C2796" s="199">
        <v>-43.123148</v>
      </c>
      <c r="D2796" s="198">
        <v>2396</v>
      </c>
    </row>
    <row r="2797" spans="1:4">
      <c r="A2797" s="198">
        <v>55920</v>
      </c>
      <c r="B2797" s="199">
        <v>2367.7359999999999</v>
      </c>
      <c r="C2797" s="199">
        <v>-43.535919</v>
      </c>
      <c r="D2797" s="198">
        <v>2397</v>
      </c>
    </row>
    <row r="2798" spans="1:4">
      <c r="A2798" s="198">
        <v>55940</v>
      </c>
      <c r="B2798" s="199">
        <v>2367.9369999999999</v>
      </c>
      <c r="C2798" s="199">
        <v>-43.582239000000001</v>
      </c>
      <c r="D2798" s="198">
        <v>2398</v>
      </c>
    </row>
    <row r="2799" spans="1:4">
      <c r="A2799" s="198">
        <v>55960</v>
      </c>
      <c r="B2799" s="199">
        <v>2368.1619999999998</v>
      </c>
      <c r="C2799" s="199">
        <v>-42.496667000000002</v>
      </c>
      <c r="D2799" s="198">
        <v>2399.5</v>
      </c>
    </row>
    <row r="2800" spans="1:4">
      <c r="A2800" s="198">
        <v>55980</v>
      </c>
      <c r="B2800" s="199">
        <v>2368.39</v>
      </c>
      <c r="C2800" s="199">
        <v>-42.051842000000001</v>
      </c>
      <c r="D2800" s="198">
        <v>2400</v>
      </c>
    </row>
    <row r="2801" spans="1:4">
      <c r="A2801" s="198">
        <v>56000</v>
      </c>
      <c r="B2801" s="199">
        <v>2368.6039999999998</v>
      </c>
      <c r="C2801" s="199">
        <v>-44.222803999999996</v>
      </c>
      <c r="D2801" s="198">
        <v>2401.5</v>
      </c>
    </row>
    <row r="2802" spans="1:4">
      <c r="A2802" s="198">
        <v>56020</v>
      </c>
      <c r="B2802" s="199">
        <v>2368.8290000000002</v>
      </c>
      <c r="C2802" s="199">
        <v>-42.321021999999999</v>
      </c>
      <c r="D2802" s="198">
        <v>2402.5</v>
      </c>
    </row>
    <row r="2803" spans="1:4">
      <c r="A2803" s="198">
        <v>56040</v>
      </c>
      <c r="B2803" s="199">
        <v>2369.0520000000001</v>
      </c>
      <c r="C2803" s="199">
        <v>-42.243274</v>
      </c>
      <c r="D2803" s="198">
        <v>2403.5</v>
      </c>
    </row>
    <row r="2804" spans="1:4">
      <c r="A2804" s="198">
        <v>56060</v>
      </c>
      <c r="B2804" s="199">
        <v>2369.2730000000001</v>
      </c>
      <c r="C2804" s="199">
        <v>-42.982669999999999</v>
      </c>
      <c r="D2804" s="198">
        <v>2404</v>
      </c>
    </row>
    <row r="2805" spans="1:4">
      <c r="A2805" s="198">
        <v>56080</v>
      </c>
      <c r="B2805" s="199">
        <v>2369.5030000000002</v>
      </c>
      <c r="C2805" s="199">
        <v>-43.180956999999999</v>
      </c>
      <c r="D2805" s="198">
        <v>2405</v>
      </c>
    </row>
    <row r="2806" spans="1:4">
      <c r="A2806" s="198">
        <v>56100</v>
      </c>
      <c r="B2806" s="199">
        <v>2369.721</v>
      </c>
      <c r="C2806" s="199">
        <v>-42.257064</v>
      </c>
      <c r="D2806" s="198">
        <v>2406.5</v>
      </c>
    </row>
    <row r="2807" spans="1:4">
      <c r="A2807" s="198">
        <v>56120</v>
      </c>
      <c r="B2807" s="199">
        <v>2369.9259999999999</v>
      </c>
      <c r="C2807" s="199">
        <v>-41.877805000000002</v>
      </c>
      <c r="D2807" s="198">
        <v>2407</v>
      </c>
    </row>
    <row r="2808" spans="1:4">
      <c r="A2808" s="198">
        <v>56140</v>
      </c>
      <c r="B2808" s="199">
        <v>2370.143</v>
      </c>
      <c r="C2808" s="199">
        <v>-41.44576</v>
      </c>
      <c r="D2808" s="198">
        <v>2409</v>
      </c>
    </row>
    <row r="2809" spans="1:4">
      <c r="A2809" s="198">
        <v>56160</v>
      </c>
      <c r="B2809" s="199">
        <v>2370.377</v>
      </c>
      <c r="C2809" s="199">
        <v>-41.982821000000001</v>
      </c>
      <c r="D2809" s="198">
        <v>2410.5</v>
      </c>
    </row>
    <row r="2810" spans="1:4">
      <c r="A2810" s="198">
        <v>56180</v>
      </c>
      <c r="B2810" s="199">
        <v>2370.62</v>
      </c>
      <c r="C2810" s="199">
        <v>-43.061110999999997</v>
      </c>
      <c r="D2810" s="198">
        <v>2412</v>
      </c>
    </row>
    <row r="2811" spans="1:4">
      <c r="A2811" s="198">
        <v>56200</v>
      </c>
      <c r="B2811" s="199">
        <v>2370.8319999999999</v>
      </c>
      <c r="C2811" s="199">
        <v>-43.256791999999997</v>
      </c>
      <c r="D2811" s="198">
        <v>2413</v>
      </c>
    </row>
    <row r="2812" spans="1:4">
      <c r="A2812" s="198">
        <v>56220</v>
      </c>
      <c r="B2812" s="199">
        <v>2371.0439999999999</v>
      </c>
      <c r="C2812" s="199">
        <v>-42.307453000000002</v>
      </c>
      <c r="D2812" s="198">
        <v>2415</v>
      </c>
    </row>
    <row r="2813" spans="1:4">
      <c r="A2813" s="198">
        <v>56240</v>
      </c>
      <c r="B2813" s="199">
        <v>2371.268</v>
      </c>
      <c r="C2813" s="199">
        <v>-41.848481999999997</v>
      </c>
      <c r="D2813" s="198">
        <v>2416.5</v>
      </c>
    </row>
    <row r="2814" spans="1:4">
      <c r="A2814" s="198">
        <v>56260</v>
      </c>
      <c r="B2814" s="199">
        <v>2371.5039999999999</v>
      </c>
      <c r="C2814" s="199">
        <v>-41.007458</v>
      </c>
      <c r="D2814" s="198">
        <v>2417</v>
      </c>
    </row>
    <row r="2815" spans="1:4">
      <c r="A2815" s="198">
        <v>56280</v>
      </c>
      <c r="B2815" s="199">
        <v>2371.721</v>
      </c>
      <c r="C2815" s="199">
        <v>-43.512120000000003</v>
      </c>
      <c r="D2815" s="198">
        <v>2417.5</v>
      </c>
    </row>
    <row r="2816" spans="1:4">
      <c r="A2816" s="198">
        <v>56300</v>
      </c>
      <c r="B2816" s="199">
        <v>2371.9760000000001</v>
      </c>
      <c r="C2816" s="199">
        <v>-42.826549</v>
      </c>
      <c r="D2816" s="198">
        <v>2419.5</v>
      </c>
    </row>
    <row r="2817" spans="1:4">
      <c r="A2817" s="198">
        <v>56320</v>
      </c>
      <c r="B2817" s="199">
        <v>2372.2249999999999</v>
      </c>
      <c r="C2817" s="199">
        <v>-41.922530000000002</v>
      </c>
      <c r="D2817" s="198">
        <v>2420</v>
      </c>
    </row>
    <row r="2818" spans="1:4">
      <c r="A2818" s="198">
        <v>56340</v>
      </c>
      <c r="B2818" s="199">
        <v>2372.4140000000002</v>
      </c>
      <c r="C2818" s="199">
        <v>-41.710422999999999</v>
      </c>
      <c r="D2818" s="198">
        <v>2421</v>
      </c>
    </row>
    <row r="2819" spans="1:4">
      <c r="A2819" s="198">
        <v>56360</v>
      </c>
      <c r="B2819" s="199">
        <v>2372.6309999999999</v>
      </c>
      <c r="C2819" s="199">
        <v>-42.348618000000002</v>
      </c>
      <c r="D2819" s="198">
        <v>2422.5</v>
      </c>
    </row>
    <row r="2820" spans="1:4">
      <c r="A2820" s="198">
        <v>56380</v>
      </c>
      <c r="B2820" s="199">
        <v>2372.877</v>
      </c>
      <c r="C2820" s="199">
        <v>-43.528699000000003</v>
      </c>
      <c r="D2820" s="198">
        <v>2423</v>
      </c>
    </row>
    <row r="2821" spans="1:4">
      <c r="A2821" s="198">
        <v>56400</v>
      </c>
      <c r="B2821" s="199">
        <v>2373.114</v>
      </c>
      <c r="C2821" s="199">
        <v>-41.824598999999999</v>
      </c>
      <c r="D2821" s="198">
        <v>2424</v>
      </c>
    </row>
    <row r="2822" spans="1:4">
      <c r="A2822" s="198">
        <v>56420</v>
      </c>
      <c r="B2822" s="199">
        <v>2373.373</v>
      </c>
      <c r="C2822" s="199">
        <v>-41.569575</v>
      </c>
      <c r="D2822" s="198">
        <v>2425</v>
      </c>
    </row>
    <row r="2823" spans="1:4">
      <c r="A2823" s="198">
        <v>56440</v>
      </c>
      <c r="B2823" s="199">
        <v>2373.625</v>
      </c>
      <c r="C2823" s="199">
        <v>-42.105437000000002</v>
      </c>
      <c r="D2823" s="198">
        <v>2427</v>
      </c>
    </row>
    <row r="2824" spans="1:4">
      <c r="A2824" s="198">
        <v>56460</v>
      </c>
      <c r="B2824" s="199">
        <v>2373.9119999999998</v>
      </c>
      <c r="C2824" s="199">
        <v>-42.306306999999997</v>
      </c>
      <c r="D2824" s="198">
        <v>2429</v>
      </c>
    </row>
    <row r="2825" spans="1:4">
      <c r="A2825" s="198">
        <v>56480</v>
      </c>
      <c r="B2825" s="199">
        <v>2374.1640000000002</v>
      </c>
      <c r="C2825" s="199">
        <v>-41.262540000000001</v>
      </c>
      <c r="D2825" s="198">
        <v>2430</v>
      </c>
    </row>
    <row r="2826" spans="1:4">
      <c r="A2826" s="198">
        <v>56500</v>
      </c>
      <c r="B2826" s="199">
        <v>2374.4070000000002</v>
      </c>
      <c r="C2826" s="199">
        <v>-41.051070000000003</v>
      </c>
      <c r="D2826" s="198">
        <v>2430</v>
      </c>
    </row>
    <row r="2827" spans="1:4">
      <c r="A2827" s="198">
        <v>56520</v>
      </c>
      <c r="B2827" s="199">
        <v>2374.6729999999998</v>
      </c>
      <c r="C2827" s="199">
        <v>-41.365901999999998</v>
      </c>
      <c r="D2827" s="198">
        <v>2431</v>
      </c>
    </row>
    <row r="2828" spans="1:4">
      <c r="A2828" s="198">
        <v>56540</v>
      </c>
      <c r="B2828" s="199">
        <v>2374.9389999999999</v>
      </c>
      <c r="C2828" s="199">
        <v>-40.787405999999997</v>
      </c>
      <c r="D2828" s="198">
        <v>2432</v>
      </c>
    </row>
    <row r="2829" spans="1:4">
      <c r="A2829" s="198">
        <v>56560</v>
      </c>
      <c r="B2829" s="199">
        <v>2375.2139999999999</v>
      </c>
      <c r="C2829" s="199">
        <v>-41.492255</v>
      </c>
      <c r="D2829" s="198">
        <v>2433.5</v>
      </c>
    </row>
    <row r="2830" spans="1:4">
      <c r="A2830" s="198">
        <v>56580</v>
      </c>
      <c r="B2830" s="199">
        <v>2375.5129999999999</v>
      </c>
      <c r="C2830" s="199">
        <v>-41.255150999999998</v>
      </c>
      <c r="D2830" s="198">
        <v>2433.5</v>
      </c>
    </row>
    <row r="2831" spans="1:4">
      <c r="A2831" s="198">
        <v>56600</v>
      </c>
      <c r="B2831" s="199">
        <v>2375.8069999999998</v>
      </c>
      <c r="C2831" s="199">
        <v>-41.044455999999997</v>
      </c>
      <c r="D2831" s="198">
        <v>2434</v>
      </c>
    </row>
    <row r="2832" spans="1:4">
      <c r="A2832" s="198">
        <v>56620</v>
      </c>
      <c r="B2832" s="199">
        <v>2376.078</v>
      </c>
      <c r="C2832" s="199">
        <v>-40.615498000000002</v>
      </c>
      <c r="D2832" s="198">
        <v>2435</v>
      </c>
    </row>
    <row r="2833" spans="1:4">
      <c r="A2833" s="198">
        <v>56640</v>
      </c>
      <c r="B2833" s="199">
        <v>2376.3380000000002</v>
      </c>
      <c r="C2833" s="199">
        <v>-40.261153999999998</v>
      </c>
      <c r="D2833" s="198">
        <v>2436</v>
      </c>
    </row>
    <row r="2834" spans="1:4">
      <c r="A2834" s="198">
        <v>56660</v>
      </c>
      <c r="B2834" s="199">
        <v>2376.654</v>
      </c>
      <c r="C2834" s="199">
        <v>-40.541013</v>
      </c>
      <c r="D2834" s="198">
        <v>2438.5</v>
      </c>
    </row>
    <row r="2835" spans="1:4">
      <c r="A2835" s="198">
        <v>56680</v>
      </c>
      <c r="B2835" s="199">
        <v>2376.9960000000001</v>
      </c>
      <c r="C2835" s="199">
        <v>-40.827368</v>
      </c>
      <c r="D2835" s="198">
        <v>2439.5</v>
      </c>
    </row>
    <row r="2836" spans="1:4">
      <c r="A2836" s="198">
        <v>56700</v>
      </c>
      <c r="B2836" s="199">
        <v>2377.328</v>
      </c>
      <c r="C2836" s="199">
        <v>-39.773012000000001</v>
      </c>
      <c r="D2836" s="198">
        <v>2440.5</v>
      </c>
    </row>
    <row r="2837" spans="1:4">
      <c r="A2837" s="198">
        <v>56720</v>
      </c>
      <c r="B2837" s="199">
        <v>2377.6460000000002</v>
      </c>
      <c r="C2837" s="199">
        <v>-39.542642000000001</v>
      </c>
      <c r="D2837" s="198">
        <v>2440.5</v>
      </c>
    </row>
    <row r="2838" spans="1:4">
      <c r="A2838" s="198">
        <v>56740</v>
      </c>
      <c r="B2838" s="199">
        <v>2377.9650000000001</v>
      </c>
      <c r="C2838" s="199">
        <v>-40.315016</v>
      </c>
      <c r="D2838" s="198">
        <v>2441.5</v>
      </c>
    </row>
    <row r="2839" spans="1:4">
      <c r="A2839" s="198">
        <v>56760</v>
      </c>
      <c r="B2839" s="199">
        <v>2378.299</v>
      </c>
      <c r="C2839" s="199">
        <v>-39.987245999999999</v>
      </c>
      <c r="D2839" s="198">
        <v>2443</v>
      </c>
    </row>
    <row r="2840" spans="1:4">
      <c r="A2840" s="198">
        <v>56780</v>
      </c>
      <c r="B2840" s="199">
        <v>2378.627</v>
      </c>
      <c r="C2840" s="199">
        <v>-40.226494000000002</v>
      </c>
      <c r="D2840" s="198">
        <v>2445.5</v>
      </c>
    </row>
    <row r="2841" spans="1:4">
      <c r="A2841" s="198">
        <v>56800</v>
      </c>
      <c r="B2841" s="199">
        <v>2378.9520000000002</v>
      </c>
      <c r="C2841" s="199">
        <v>-40.477353999999998</v>
      </c>
      <c r="D2841" s="198">
        <v>2446.5</v>
      </c>
    </row>
    <row r="2842" spans="1:4">
      <c r="A2842" s="198">
        <v>56820</v>
      </c>
      <c r="B2842" s="199">
        <v>2379.2579999999998</v>
      </c>
      <c r="C2842" s="199">
        <v>-39.283137000000004</v>
      </c>
      <c r="D2842" s="198">
        <v>2447.5</v>
      </c>
    </row>
    <row r="2843" spans="1:4">
      <c r="A2843" s="198">
        <v>56840</v>
      </c>
      <c r="B2843" s="199">
        <v>2379.5419999999999</v>
      </c>
      <c r="C2843" s="199">
        <v>-40.359507000000001</v>
      </c>
      <c r="D2843" s="198">
        <v>2447.5</v>
      </c>
    </row>
    <row r="2844" spans="1:4">
      <c r="A2844" s="198">
        <v>56860</v>
      </c>
      <c r="B2844" s="199">
        <v>2379.8229999999999</v>
      </c>
      <c r="C2844" s="199">
        <v>-41.036512000000002</v>
      </c>
      <c r="D2844" s="198">
        <v>2449</v>
      </c>
    </row>
    <row r="2845" spans="1:4">
      <c r="A2845" s="198">
        <v>56880</v>
      </c>
      <c r="B2845" s="199">
        <v>2380.1260000000002</v>
      </c>
      <c r="C2845" s="199">
        <v>-41.438811999999999</v>
      </c>
      <c r="D2845" s="198">
        <v>2450.5</v>
      </c>
    </row>
    <row r="2846" spans="1:4">
      <c r="A2846" s="198">
        <v>56900</v>
      </c>
      <c r="B2846" s="199">
        <v>2380.4189999999999</v>
      </c>
      <c r="C2846" s="199">
        <v>-40.025118999999997</v>
      </c>
      <c r="D2846" s="198">
        <v>2452.5</v>
      </c>
    </row>
    <row r="2847" spans="1:4">
      <c r="A2847" s="198">
        <v>56920</v>
      </c>
      <c r="B2847" s="199">
        <v>2380.7399999999998</v>
      </c>
      <c r="C2847" s="199">
        <v>-40.156261999999998</v>
      </c>
      <c r="D2847" s="198">
        <v>2452.5</v>
      </c>
    </row>
    <row r="2848" spans="1:4">
      <c r="A2848" s="198">
        <v>56940</v>
      </c>
      <c r="B2848" s="199">
        <v>2381.0120000000002</v>
      </c>
      <c r="C2848" s="199">
        <v>-40.096691</v>
      </c>
      <c r="D2848" s="198">
        <v>2454.5</v>
      </c>
    </row>
    <row r="2849" spans="1:4">
      <c r="A2849" s="198">
        <v>56960</v>
      </c>
      <c r="B2849" s="199">
        <v>2381.3229999999999</v>
      </c>
      <c r="C2849" s="199">
        <v>-40.577041999999999</v>
      </c>
      <c r="D2849" s="198">
        <v>2455.5</v>
      </c>
    </row>
    <row r="2850" spans="1:4">
      <c r="A2850" s="198">
        <v>56980</v>
      </c>
      <c r="B2850" s="199">
        <v>2381.6109999999999</v>
      </c>
      <c r="C2850" s="199">
        <v>-41.009444000000002</v>
      </c>
      <c r="D2850" s="198">
        <v>2456.5</v>
      </c>
    </row>
    <row r="2851" spans="1:4">
      <c r="A2851" s="198">
        <v>57000</v>
      </c>
      <c r="B2851" s="199">
        <v>2381.9059999999999</v>
      </c>
      <c r="C2851" s="199">
        <v>-40.628067999999999</v>
      </c>
      <c r="D2851" s="198">
        <v>2457</v>
      </c>
    </row>
    <row r="2852" spans="1:4">
      <c r="A2852" s="198">
        <v>57020</v>
      </c>
      <c r="B2852" s="199">
        <v>2382.1990000000001</v>
      </c>
      <c r="C2852" s="199">
        <v>-39.369897999999999</v>
      </c>
      <c r="D2852" s="198">
        <v>2458.5</v>
      </c>
    </row>
    <row r="2853" spans="1:4">
      <c r="A2853" s="198">
        <v>57040</v>
      </c>
      <c r="B2853" s="199">
        <v>2382.4929999999999</v>
      </c>
      <c r="C2853" s="199">
        <v>-40.945475999999999</v>
      </c>
      <c r="D2853" s="198">
        <v>2459.5</v>
      </c>
    </row>
    <row r="2854" spans="1:4">
      <c r="A2854" s="198">
        <v>57060</v>
      </c>
      <c r="B2854" s="199">
        <v>2382.7860000000001</v>
      </c>
      <c r="C2854" s="199">
        <v>-41.480034000000003</v>
      </c>
      <c r="D2854" s="198">
        <v>2459.5</v>
      </c>
    </row>
    <row r="2855" spans="1:4">
      <c r="A2855" s="198">
        <v>57080</v>
      </c>
      <c r="B2855" s="199">
        <v>2383.1010000000001</v>
      </c>
      <c r="C2855" s="199">
        <v>-41.667810000000003</v>
      </c>
      <c r="D2855" s="198">
        <v>2461</v>
      </c>
    </row>
    <row r="2856" spans="1:4">
      <c r="A2856" s="198">
        <v>57100</v>
      </c>
      <c r="B2856" s="199">
        <v>2383.4169999999999</v>
      </c>
      <c r="C2856" s="199">
        <v>-40.136581999999997</v>
      </c>
      <c r="D2856" s="198">
        <v>2462</v>
      </c>
    </row>
    <row r="2857" spans="1:4">
      <c r="A2857" s="198">
        <v>57120</v>
      </c>
      <c r="B2857" s="199">
        <v>2383.7420000000002</v>
      </c>
      <c r="C2857" s="199">
        <v>-40.830461999999997</v>
      </c>
      <c r="D2857" s="198">
        <v>2463</v>
      </c>
    </row>
    <row r="2858" spans="1:4">
      <c r="A2858" s="198">
        <v>57140</v>
      </c>
      <c r="B2858" s="199">
        <v>2384.0650000000001</v>
      </c>
      <c r="C2858" s="199">
        <v>-40.458111000000002</v>
      </c>
      <c r="D2858" s="198">
        <v>2463.5</v>
      </c>
    </row>
    <row r="2859" spans="1:4">
      <c r="A2859" s="198">
        <v>57160</v>
      </c>
      <c r="B2859" s="199">
        <v>2384.3270000000002</v>
      </c>
      <c r="C2859" s="199">
        <v>-40.802594999999997</v>
      </c>
      <c r="D2859" s="198">
        <v>2465.5</v>
      </c>
    </row>
    <row r="2860" spans="1:4">
      <c r="A2860" s="198">
        <v>57180</v>
      </c>
      <c r="B2860" s="199">
        <v>2384.6039999999998</v>
      </c>
      <c r="C2860" s="199">
        <v>-40.670361</v>
      </c>
      <c r="D2860" s="198">
        <v>2465.5</v>
      </c>
    </row>
    <row r="2861" spans="1:4">
      <c r="A2861" s="198">
        <v>57200</v>
      </c>
      <c r="B2861" s="199">
        <v>2384.9340000000002</v>
      </c>
      <c r="C2861" s="199">
        <v>-39.533817999999997</v>
      </c>
      <c r="D2861" s="198">
        <v>2466</v>
      </c>
    </row>
    <row r="2862" spans="1:4">
      <c r="A2862" s="198">
        <v>57220</v>
      </c>
      <c r="B2862" s="199">
        <v>2385.2150000000001</v>
      </c>
      <c r="C2862" s="199">
        <v>-40.793843000000003</v>
      </c>
      <c r="D2862" s="198">
        <v>2467</v>
      </c>
    </row>
    <row r="2863" spans="1:4">
      <c r="A2863" s="198">
        <v>57240</v>
      </c>
      <c r="B2863" s="199">
        <v>2385.5259999999998</v>
      </c>
      <c r="C2863" s="199">
        <v>-40.530965000000002</v>
      </c>
      <c r="D2863" s="198">
        <v>2468</v>
      </c>
    </row>
    <row r="2864" spans="1:4">
      <c r="A2864" s="198">
        <v>57260</v>
      </c>
      <c r="B2864" s="199">
        <v>2385.8510000000001</v>
      </c>
      <c r="C2864" s="199">
        <v>-40.427568999999998</v>
      </c>
      <c r="D2864" s="198">
        <v>2468</v>
      </c>
    </row>
    <row r="2865" spans="1:4">
      <c r="A2865" s="198">
        <v>57280</v>
      </c>
      <c r="B2865" s="199">
        <v>2386.1570000000002</v>
      </c>
      <c r="C2865" s="199">
        <v>-40.643824000000002</v>
      </c>
      <c r="D2865" s="198">
        <v>2468.5</v>
      </c>
    </row>
    <row r="2866" spans="1:4">
      <c r="A2866" s="198">
        <v>57300</v>
      </c>
      <c r="B2866" s="199">
        <v>2386.4459999999999</v>
      </c>
      <c r="C2866" s="199">
        <v>-40.689445999999997</v>
      </c>
      <c r="D2866" s="198">
        <v>2469</v>
      </c>
    </row>
    <row r="2867" spans="1:4">
      <c r="A2867" s="198">
        <v>57320</v>
      </c>
      <c r="B2867" s="199">
        <v>2386.7550000000001</v>
      </c>
      <c r="C2867" s="199">
        <v>-39.973463000000002</v>
      </c>
      <c r="D2867" s="198">
        <v>2470</v>
      </c>
    </row>
    <row r="2868" spans="1:4">
      <c r="A2868" s="198">
        <v>57340</v>
      </c>
      <c r="B2868" s="199">
        <v>2387.0439999999999</v>
      </c>
      <c r="C2868" s="199">
        <v>-39.919030999999997</v>
      </c>
      <c r="D2868" s="198">
        <v>2470.5</v>
      </c>
    </row>
    <row r="2869" spans="1:4">
      <c r="A2869" s="198">
        <v>57360</v>
      </c>
      <c r="B2869" s="199">
        <v>2387.355</v>
      </c>
      <c r="C2869" s="199">
        <v>-39.301608000000002</v>
      </c>
      <c r="D2869" s="198">
        <v>2471.5</v>
      </c>
    </row>
    <row r="2870" spans="1:4">
      <c r="A2870" s="198">
        <v>57380</v>
      </c>
      <c r="B2870" s="199">
        <v>2387.665</v>
      </c>
      <c r="C2870" s="199">
        <v>-39.717581000000003</v>
      </c>
      <c r="D2870" s="198">
        <v>2472.5</v>
      </c>
    </row>
    <row r="2871" spans="1:4">
      <c r="A2871" s="198">
        <v>57400</v>
      </c>
      <c r="B2871" s="199">
        <v>2387.9589999999998</v>
      </c>
      <c r="C2871" s="199">
        <v>-39.731428999999999</v>
      </c>
      <c r="D2871" s="198">
        <v>2473</v>
      </c>
    </row>
    <row r="2872" spans="1:4">
      <c r="A2872" s="198">
        <v>57420</v>
      </c>
      <c r="B2872" s="199">
        <v>2388.259</v>
      </c>
      <c r="C2872" s="199">
        <v>-40.4758</v>
      </c>
      <c r="D2872" s="198">
        <v>2473</v>
      </c>
    </row>
    <row r="2873" spans="1:4">
      <c r="A2873" s="198">
        <v>57440</v>
      </c>
      <c r="B2873" s="199">
        <v>2388.5639999999999</v>
      </c>
      <c r="C2873" s="199">
        <v>-39.377082000000001</v>
      </c>
      <c r="D2873" s="198">
        <v>2474</v>
      </c>
    </row>
    <row r="2874" spans="1:4">
      <c r="A2874" s="198">
        <v>57460</v>
      </c>
      <c r="B2874" s="199">
        <v>2388.877</v>
      </c>
      <c r="C2874" s="199">
        <v>-39.611213999999997</v>
      </c>
      <c r="D2874" s="198">
        <v>2475</v>
      </c>
    </row>
    <row r="2875" spans="1:4">
      <c r="A2875" s="198">
        <v>57480</v>
      </c>
      <c r="B2875" s="199">
        <v>2389.1959999999999</v>
      </c>
      <c r="C2875" s="199">
        <v>-39.243980999999998</v>
      </c>
      <c r="D2875" s="198">
        <v>2475</v>
      </c>
    </row>
    <row r="2876" spans="1:4">
      <c r="A2876" s="198">
        <v>57500</v>
      </c>
      <c r="B2876" s="199">
        <v>2389.5070000000001</v>
      </c>
      <c r="C2876" s="199">
        <v>-40.634984000000003</v>
      </c>
      <c r="D2876" s="198">
        <v>2476</v>
      </c>
    </row>
    <row r="2877" spans="1:4">
      <c r="A2877" s="198">
        <v>57520</v>
      </c>
      <c r="B2877" s="199">
        <v>2389.8139999999999</v>
      </c>
      <c r="C2877" s="199">
        <v>-39.162149999999997</v>
      </c>
      <c r="D2877" s="198">
        <v>2477</v>
      </c>
    </row>
    <row r="2878" spans="1:4">
      <c r="A2878" s="198">
        <v>57540</v>
      </c>
      <c r="B2878" s="199">
        <v>2390.1089999999999</v>
      </c>
      <c r="C2878" s="199">
        <v>-39.044034000000003</v>
      </c>
      <c r="D2878" s="198">
        <v>2477</v>
      </c>
    </row>
    <row r="2879" spans="1:4">
      <c r="A2879" s="198">
        <v>57560</v>
      </c>
      <c r="B2879" s="199">
        <v>2390.4229999999998</v>
      </c>
      <c r="C2879" s="199">
        <v>-39.483407999999997</v>
      </c>
      <c r="D2879" s="198">
        <v>2477</v>
      </c>
    </row>
    <row r="2880" spans="1:4">
      <c r="A2880" s="198">
        <v>57580</v>
      </c>
      <c r="B2880" s="199">
        <v>2390.7359999999999</v>
      </c>
      <c r="C2880" s="199">
        <v>-40.009585000000001</v>
      </c>
      <c r="D2880" s="198">
        <v>2478</v>
      </c>
    </row>
    <row r="2881" spans="1:4">
      <c r="A2881" s="198">
        <v>57600</v>
      </c>
      <c r="B2881" s="199">
        <v>2391.0830000000001</v>
      </c>
      <c r="C2881" s="199">
        <v>-38.169711999999997</v>
      </c>
      <c r="D2881" s="198">
        <v>2478.5</v>
      </c>
    </row>
    <row r="2882" spans="1:4">
      <c r="A2882" s="198">
        <v>57620</v>
      </c>
      <c r="B2882" s="199">
        <v>2391.4299999999998</v>
      </c>
      <c r="C2882" s="199">
        <v>-39.166542</v>
      </c>
      <c r="D2882" s="198">
        <v>2478.5</v>
      </c>
    </row>
    <row r="2883" spans="1:4">
      <c r="A2883" s="198">
        <v>57640</v>
      </c>
      <c r="B2883" s="199">
        <v>2391.7860000000001</v>
      </c>
      <c r="C2883" s="199">
        <v>-39.658763999999998</v>
      </c>
      <c r="D2883" s="198">
        <v>2480</v>
      </c>
    </row>
    <row r="2884" spans="1:4">
      <c r="A2884" s="198">
        <v>57660</v>
      </c>
      <c r="B2884" s="199">
        <v>2392.15</v>
      </c>
      <c r="C2884" s="199">
        <v>-38.460934000000002</v>
      </c>
      <c r="D2884" s="198">
        <v>2481</v>
      </c>
    </row>
    <row r="2885" spans="1:4">
      <c r="A2885" s="198">
        <v>57680</v>
      </c>
      <c r="B2885" s="199">
        <v>2392.4969999999998</v>
      </c>
      <c r="C2885" s="199">
        <v>-40.592075000000001</v>
      </c>
      <c r="D2885" s="198">
        <v>2482</v>
      </c>
    </row>
    <row r="2886" spans="1:4">
      <c r="A2886" s="198">
        <v>57700</v>
      </c>
      <c r="B2886" s="199">
        <v>2392.8040000000001</v>
      </c>
      <c r="C2886" s="199">
        <v>-39.213321999999998</v>
      </c>
      <c r="D2886" s="198">
        <v>2483</v>
      </c>
    </row>
    <row r="2887" spans="1:4">
      <c r="A2887" s="198">
        <v>57720</v>
      </c>
      <c r="B2887" s="199">
        <v>2393.1219999999998</v>
      </c>
      <c r="C2887" s="199">
        <v>-39.591068999999997</v>
      </c>
      <c r="D2887" s="198">
        <v>2484</v>
      </c>
    </row>
    <row r="2888" spans="1:4">
      <c r="A2888" s="198">
        <v>57740</v>
      </c>
      <c r="B2888" s="199">
        <v>2393.4720000000002</v>
      </c>
      <c r="C2888" s="199">
        <v>-39.525942999999998</v>
      </c>
      <c r="D2888" s="198">
        <v>2485</v>
      </c>
    </row>
    <row r="2889" spans="1:4">
      <c r="A2889" s="198">
        <v>57760</v>
      </c>
      <c r="B2889" s="199">
        <v>2393.788</v>
      </c>
      <c r="C2889" s="199">
        <v>-39.080190000000002</v>
      </c>
      <c r="D2889" s="198">
        <v>2485.5</v>
      </c>
    </row>
    <row r="2890" spans="1:4">
      <c r="A2890" s="198">
        <v>57780</v>
      </c>
      <c r="B2890" s="199">
        <v>2394.15</v>
      </c>
      <c r="C2890" s="199">
        <v>-38.800221000000001</v>
      </c>
      <c r="D2890" s="198">
        <v>2486</v>
      </c>
    </row>
    <row r="2891" spans="1:4">
      <c r="A2891" s="198">
        <v>57800</v>
      </c>
      <c r="B2891" s="199">
        <v>2394.5410000000002</v>
      </c>
      <c r="C2891" s="199">
        <v>-38.589309</v>
      </c>
      <c r="D2891" s="198">
        <v>2486</v>
      </c>
    </row>
    <row r="2892" spans="1:4">
      <c r="A2892" s="198">
        <v>57820</v>
      </c>
      <c r="B2892" s="199">
        <v>2394.8980000000001</v>
      </c>
      <c r="C2892" s="199">
        <v>-38.761175999999999</v>
      </c>
      <c r="D2892" s="198">
        <v>2487.5</v>
      </c>
    </row>
    <row r="2893" spans="1:4">
      <c r="A2893" s="198">
        <v>57840</v>
      </c>
      <c r="B2893" s="199">
        <v>2395.297</v>
      </c>
      <c r="C2893" s="199">
        <v>-38.875739000000003</v>
      </c>
      <c r="D2893" s="198">
        <v>2488</v>
      </c>
    </row>
    <row r="2894" spans="1:4">
      <c r="A2894" s="198">
        <v>57860</v>
      </c>
      <c r="B2894" s="199">
        <v>2395.6759999999999</v>
      </c>
      <c r="C2894" s="199">
        <v>-38.806755000000003</v>
      </c>
      <c r="D2894" s="198">
        <v>2489</v>
      </c>
    </row>
    <row r="2895" spans="1:4">
      <c r="A2895" s="198">
        <v>57880</v>
      </c>
      <c r="B2895" s="199">
        <v>2396.0929999999998</v>
      </c>
      <c r="C2895" s="199">
        <v>-38.259495999999999</v>
      </c>
      <c r="D2895" s="198">
        <v>2489</v>
      </c>
    </row>
    <row r="2896" spans="1:4">
      <c r="A2896" s="198">
        <v>57900</v>
      </c>
      <c r="B2896" s="199">
        <v>2396.4389999999999</v>
      </c>
      <c r="C2896" s="199">
        <v>-39.595723</v>
      </c>
      <c r="D2896" s="198">
        <v>2490</v>
      </c>
    </row>
    <row r="2897" spans="1:4">
      <c r="A2897" s="198">
        <v>57920</v>
      </c>
      <c r="B2897" s="199">
        <v>2396.7469999999998</v>
      </c>
      <c r="C2897" s="199">
        <v>-39.968214000000003</v>
      </c>
      <c r="D2897" s="198">
        <v>2491.5</v>
      </c>
    </row>
    <row r="2898" spans="1:4">
      <c r="A2898" s="198">
        <v>57940</v>
      </c>
      <c r="B2898" s="199">
        <v>2397.0810000000001</v>
      </c>
      <c r="C2898" s="199">
        <v>-40.210628999999997</v>
      </c>
      <c r="D2898" s="198">
        <v>2492</v>
      </c>
    </row>
    <row r="2899" spans="1:4">
      <c r="A2899" s="198">
        <v>57960</v>
      </c>
      <c r="B2899" s="199">
        <v>2397.3530000000001</v>
      </c>
      <c r="C2899" s="199">
        <v>-40.009926</v>
      </c>
      <c r="D2899" s="198">
        <v>2493.5</v>
      </c>
    </row>
    <row r="2900" spans="1:4">
      <c r="A2900" s="198">
        <v>57980</v>
      </c>
      <c r="B2900" s="199">
        <v>2397.6669999999999</v>
      </c>
      <c r="C2900" s="199">
        <v>-40.023057000000001</v>
      </c>
      <c r="D2900" s="198">
        <v>2494.5</v>
      </c>
    </row>
    <row r="2901" spans="1:4">
      <c r="A2901" s="198">
        <v>58000</v>
      </c>
      <c r="B2901" s="199">
        <v>2398.0279999999998</v>
      </c>
      <c r="C2901" s="199">
        <v>-38.165125000000003</v>
      </c>
      <c r="D2901" s="198">
        <v>2495</v>
      </c>
    </row>
    <row r="2902" spans="1:4">
      <c r="A2902" s="198">
        <v>58020</v>
      </c>
      <c r="B2902" s="199">
        <v>2398.38</v>
      </c>
      <c r="C2902" s="199">
        <v>-38.261136</v>
      </c>
      <c r="D2902" s="198">
        <v>2496.5</v>
      </c>
    </row>
    <row r="2903" spans="1:4">
      <c r="A2903" s="198">
        <v>58040</v>
      </c>
      <c r="B2903" s="199">
        <v>2398.7829999999999</v>
      </c>
      <c r="C2903" s="199">
        <v>-38.916079000000003</v>
      </c>
      <c r="D2903" s="198">
        <v>2497</v>
      </c>
    </row>
    <row r="2904" spans="1:4">
      <c r="A2904" s="198">
        <v>58060</v>
      </c>
      <c r="B2904" s="199">
        <v>2399.047</v>
      </c>
      <c r="C2904" s="199">
        <v>-42.239508000000001</v>
      </c>
      <c r="D2904" s="198">
        <v>2498.5</v>
      </c>
    </row>
    <row r="2905" spans="1:4">
      <c r="A2905" s="198">
        <v>58080</v>
      </c>
      <c r="B2905" s="199">
        <v>2399.3270000000002</v>
      </c>
      <c r="C2905" s="199">
        <v>-42.104320999999999</v>
      </c>
      <c r="D2905" s="198">
        <v>2500</v>
      </c>
    </row>
    <row r="2906" spans="1:4">
      <c r="A2906" s="198">
        <v>58100</v>
      </c>
      <c r="B2906" s="199">
        <v>2399.5619999999999</v>
      </c>
      <c r="C2906" s="199">
        <v>-41.461447</v>
      </c>
      <c r="D2906" s="198">
        <v>2500.5</v>
      </c>
    </row>
    <row r="2907" spans="1:4">
      <c r="A2907" s="198">
        <v>58120</v>
      </c>
      <c r="B2907" s="199">
        <v>2399.7950000000001</v>
      </c>
      <c r="C2907" s="199">
        <v>-42.913262000000003</v>
      </c>
      <c r="D2907" s="198">
        <v>2501.5</v>
      </c>
    </row>
    <row r="2908" spans="1:4">
      <c r="A2908" s="198">
        <v>58140</v>
      </c>
      <c r="B2908" s="199">
        <v>2400.076</v>
      </c>
      <c r="C2908" s="199">
        <v>-41.180177999999998</v>
      </c>
      <c r="D2908" s="198">
        <v>2504</v>
      </c>
    </row>
    <row r="2909" spans="1:4">
      <c r="A2909" s="198">
        <v>58160</v>
      </c>
      <c r="B2909" s="199">
        <v>2400.3409999999999</v>
      </c>
      <c r="C2909" s="199">
        <v>-42.565886999999996</v>
      </c>
      <c r="D2909" s="198">
        <v>2505</v>
      </c>
    </row>
    <row r="2910" spans="1:4">
      <c r="A2910" s="198">
        <v>58180</v>
      </c>
      <c r="B2910" s="199">
        <v>2400.6590000000001</v>
      </c>
      <c r="C2910" s="199">
        <v>-40.524653999999998</v>
      </c>
      <c r="D2910" s="198">
        <v>2507.5</v>
      </c>
    </row>
    <row r="2911" spans="1:4">
      <c r="A2911" s="198">
        <v>58200</v>
      </c>
      <c r="B2911" s="199">
        <v>2401.047</v>
      </c>
      <c r="C2911" s="199">
        <v>-38.385798999999999</v>
      </c>
      <c r="D2911" s="198">
        <v>2508</v>
      </c>
    </row>
    <row r="2912" spans="1:4">
      <c r="A2912" s="198">
        <v>58220</v>
      </c>
      <c r="B2912" s="199">
        <v>2401.442</v>
      </c>
      <c r="C2912" s="199">
        <v>-38.961948999999997</v>
      </c>
      <c r="D2912" s="198">
        <v>2509</v>
      </c>
    </row>
    <row r="2913" spans="1:4">
      <c r="A2913" s="198">
        <v>58240</v>
      </c>
      <c r="B2913" s="199">
        <v>2401.877</v>
      </c>
      <c r="C2913" s="199">
        <v>-37.842551999999998</v>
      </c>
      <c r="D2913" s="198">
        <v>2509.5</v>
      </c>
    </row>
    <row r="2914" spans="1:4">
      <c r="A2914" s="198">
        <v>58260</v>
      </c>
      <c r="B2914" s="199">
        <v>2402.2759999999998</v>
      </c>
      <c r="C2914" s="199">
        <v>-38.709448999999999</v>
      </c>
      <c r="D2914" s="198">
        <v>2510</v>
      </c>
    </row>
    <row r="2915" spans="1:4">
      <c r="A2915" s="198">
        <v>58280</v>
      </c>
      <c r="B2915" s="199">
        <v>2402.5450000000001</v>
      </c>
      <c r="C2915" s="199">
        <v>-42.033754999999999</v>
      </c>
      <c r="D2915" s="198">
        <v>2511</v>
      </c>
    </row>
    <row r="2916" spans="1:4">
      <c r="A2916" s="198">
        <v>58300</v>
      </c>
      <c r="B2916" s="199">
        <v>2402.8679999999999</v>
      </c>
      <c r="C2916" s="199">
        <v>-41.856285</v>
      </c>
      <c r="D2916" s="198">
        <v>2513</v>
      </c>
    </row>
    <row r="2917" spans="1:4">
      <c r="A2917" s="198">
        <v>58320</v>
      </c>
      <c r="B2917" s="199">
        <v>2403.127</v>
      </c>
      <c r="C2917" s="199">
        <v>-41.001699000000002</v>
      </c>
      <c r="D2917" s="198">
        <v>2513.5</v>
      </c>
    </row>
    <row r="2918" spans="1:4">
      <c r="A2918" s="198">
        <v>58340</v>
      </c>
      <c r="B2918" s="199">
        <v>2403.3710000000001</v>
      </c>
      <c r="C2918" s="199">
        <v>-43.108196999999997</v>
      </c>
      <c r="D2918" s="198">
        <v>2514.5</v>
      </c>
    </row>
    <row r="2919" spans="1:4">
      <c r="A2919" s="198">
        <v>58360</v>
      </c>
      <c r="B2919" s="199">
        <v>2403.66</v>
      </c>
      <c r="C2919" s="199">
        <v>-42.127265999999999</v>
      </c>
      <c r="D2919" s="198">
        <v>2516</v>
      </c>
    </row>
    <row r="2920" spans="1:4">
      <c r="A2920" s="198">
        <v>58380</v>
      </c>
      <c r="B2920" s="199">
        <v>2403.9070000000002</v>
      </c>
      <c r="C2920" s="199">
        <v>-43.095627999999998</v>
      </c>
      <c r="D2920" s="198">
        <v>2517.5</v>
      </c>
    </row>
    <row r="2921" spans="1:4">
      <c r="A2921" s="198">
        <v>58400</v>
      </c>
      <c r="B2921" s="199">
        <v>2404.136</v>
      </c>
      <c r="C2921" s="199">
        <v>-41.939388999999998</v>
      </c>
      <c r="D2921" s="198">
        <v>2518.5</v>
      </c>
    </row>
    <row r="2922" spans="1:4">
      <c r="A2922" s="198">
        <v>58420</v>
      </c>
      <c r="B2922" s="199">
        <v>2404.3690000000001</v>
      </c>
      <c r="C2922" s="199">
        <v>-43.459699999999998</v>
      </c>
      <c r="D2922" s="198">
        <v>2520</v>
      </c>
    </row>
    <row r="2923" spans="1:4">
      <c r="A2923" s="198">
        <v>58440</v>
      </c>
      <c r="B2923" s="199">
        <v>2404.605</v>
      </c>
      <c r="C2923" s="199">
        <v>-41.943643999999999</v>
      </c>
      <c r="D2923" s="198">
        <v>2521</v>
      </c>
    </row>
    <row r="2924" spans="1:4">
      <c r="A2924" s="198">
        <v>58460</v>
      </c>
      <c r="B2924" s="199">
        <v>2404.826</v>
      </c>
      <c r="C2924" s="199">
        <v>-41.936335</v>
      </c>
      <c r="D2924" s="198">
        <v>2522.5</v>
      </c>
    </row>
    <row r="2925" spans="1:4">
      <c r="A2925" s="198">
        <v>58480</v>
      </c>
      <c r="B2925" s="199">
        <v>2405.0709999999999</v>
      </c>
      <c r="C2925" s="199">
        <v>-42.289183999999999</v>
      </c>
      <c r="D2925" s="198">
        <v>2524</v>
      </c>
    </row>
    <row r="2926" spans="1:4">
      <c r="A2926" s="198">
        <v>58500</v>
      </c>
      <c r="B2926" s="199">
        <v>2405.2739999999999</v>
      </c>
      <c r="C2926" s="199">
        <v>-43.357191999999998</v>
      </c>
      <c r="D2926" s="198">
        <v>2525</v>
      </c>
    </row>
    <row r="2927" spans="1:4">
      <c r="A2927" s="198">
        <v>58520</v>
      </c>
      <c r="B2927" s="199">
        <v>2405.511</v>
      </c>
      <c r="C2927" s="199">
        <v>-42.015653999999998</v>
      </c>
      <c r="D2927" s="198">
        <v>2526.5</v>
      </c>
    </row>
    <row r="2928" spans="1:4">
      <c r="A2928" s="198">
        <v>58540</v>
      </c>
      <c r="B2928" s="199">
        <v>2405.7280000000001</v>
      </c>
      <c r="C2928" s="199">
        <v>-42.572856999999999</v>
      </c>
      <c r="D2928" s="198">
        <v>2526.5</v>
      </c>
    </row>
    <row r="2929" spans="1:4">
      <c r="A2929" s="198">
        <v>58560</v>
      </c>
      <c r="B2929" s="199">
        <v>2406.009</v>
      </c>
      <c r="C2929" s="199">
        <v>-41.923237999999998</v>
      </c>
      <c r="D2929" s="198">
        <v>2528</v>
      </c>
    </row>
    <row r="2930" spans="1:4">
      <c r="A2930" s="198">
        <v>58580</v>
      </c>
      <c r="B2930" s="199">
        <v>2406.297</v>
      </c>
      <c r="C2930" s="199">
        <v>-40.690728999999997</v>
      </c>
      <c r="D2930" s="198">
        <v>2529.5</v>
      </c>
    </row>
    <row r="2931" spans="1:4">
      <c r="A2931" s="198">
        <v>58600</v>
      </c>
      <c r="B2931" s="199">
        <v>2406.6170000000002</v>
      </c>
      <c r="C2931" s="199">
        <v>-40.957155999999998</v>
      </c>
      <c r="D2931" s="198">
        <v>2530</v>
      </c>
    </row>
    <row r="2932" spans="1:4">
      <c r="A2932" s="198">
        <v>58620</v>
      </c>
      <c r="B2932" s="199">
        <v>2406.92</v>
      </c>
      <c r="C2932" s="199">
        <v>-40.936601000000003</v>
      </c>
      <c r="D2932" s="198">
        <v>2531</v>
      </c>
    </row>
    <row r="2933" spans="1:4">
      <c r="A2933" s="198">
        <v>58640</v>
      </c>
      <c r="B2933" s="199">
        <v>2407.2570000000001</v>
      </c>
      <c r="C2933" s="199">
        <v>-39.032314999999997</v>
      </c>
      <c r="D2933" s="198">
        <v>2533</v>
      </c>
    </row>
    <row r="2934" spans="1:4">
      <c r="A2934" s="198">
        <v>58660</v>
      </c>
      <c r="B2934" s="199">
        <v>2407.5949999999998</v>
      </c>
      <c r="C2934" s="199">
        <v>-39.391302000000003</v>
      </c>
      <c r="D2934" s="198">
        <v>2533.5</v>
      </c>
    </row>
    <row r="2935" spans="1:4">
      <c r="A2935" s="198">
        <v>58680</v>
      </c>
      <c r="B2935" s="199">
        <v>2407.9679999999998</v>
      </c>
      <c r="C2935" s="199">
        <v>-38.97504</v>
      </c>
      <c r="D2935" s="198">
        <v>2534.5</v>
      </c>
    </row>
    <row r="2936" spans="1:4">
      <c r="A2936" s="198">
        <v>58700</v>
      </c>
      <c r="B2936" s="199">
        <v>2408.319</v>
      </c>
      <c r="C2936" s="199">
        <v>-39.939402000000001</v>
      </c>
      <c r="D2936" s="198">
        <v>2536.5</v>
      </c>
    </row>
    <row r="2937" spans="1:4">
      <c r="A2937" s="198">
        <v>58720</v>
      </c>
      <c r="B2937" s="199">
        <v>2408.7399999999998</v>
      </c>
      <c r="C2937" s="199">
        <v>-38.207434999999997</v>
      </c>
      <c r="D2937" s="198">
        <v>2538</v>
      </c>
    </row>
    <row r="2938" spans="1:4">
      <c r="A2938" s="198">
        <v>58740</v>
      </c>
      <c r="B2938" s="199">
        <v>2409.1179999999999</v>
      </c>
      <c r="C2938" s="199">
        <v>-39.347248999999998</v>
      </c>
      <c r="D2938" s="198">
        <v>2538.5</v>
      </c>
    </row>
    <row r="2939" spans="1:4">
      <c r="A2939" s="198">
        <v>58760</v>
      </c>
      <c r="B2939" s="199">
        <v>2409.4490000000001</v>
      </c>
      <c r="C2939" s="199">
        <v>-39.836314000000002</v>
      </c>
      <c r="D2939" s="198">
        <v>2539.5</v>
      </c>
    </row>
    <row r="2940" spans="1:4">
      <c r="A2940" s="198">
        <v>58780</v>
      </c>
      <c r="B2940" s="199">
        <v>2409.7820000000002</v>
      </c>
      <c r="C2940" s="199">
        <v>-40.369669999999999</v>
      </c>
      <c r="D2940" s="198">
        <v>2540</v>
      </c>
    </row>
    <row r="2941" spans="1:4">
      <c r="A2941" s="198">
        <v>58800</v>
      </c>
      <c r="B2941" s="199">
        <v>2410.0729999999999</v>
      </c>
      <c r="C2941" s="199">
        <v>-41.512852000000002</v>
      </c>
      <c r="D2941" s="198">
        <v>2541</v>
      </c>
    </row>
    <row r="2942" spans="1:4">
      <c r="A2942" s="198">
        <v>58820</v>
      </c>
      <c r="B2942" s="199">
        <v>2410.3449999999998</v>
      </c>
      <c r="C2942" s="199">
        <v>-40.601948999999998</v>
      </c>
      <c r="D2942" s="198">
        <v>2541.5</v>
      </c>
    </row>
    <row r="2943" spans="1:4">
      <c r="A2943" s="198">
        <v>58840</v>
      </c>
      <c r="B2943" s="199">
        <v>2410.65</v>
      </c>
      <c r="C2943" s="199">
        <v>-40.521802999999998</v>
      </c>
      <c r="D2943" s="198">
        <v>2542</v>
      </c>
    </row>
    <row r="2944" spans="1:4">
      <c r="A2944" s="198">
        <v>58860</v>
      </c>
      <c r="B2944" s="199">
        <v>2410.9789999999998</v>
      </c>
      <c r="C2944" s="199">
        <v>-40.333342999999999</v>
      </c>
      <c r="D2944" s="198">
        <v>2544</v>
      </c>
    </row>
    <row r="2945" spans="1:4">
      <c r="A2945" s="198">
        <v>58880</v>
      </c>
      <c r="B2945" s="199">
        <v>2411.3020000000001</v>
      </c>
      <c r="C2945" s="199">
        <v>-38.857368000000001</v>
      </c>
      <c r="D2945" s="198">
        <v>2544.5</v>
      </c>
    </row>
    <row r="2946" spans="1:4">
      <c r="A2946" s="198">
        <v>58900</v>
      </c>
      <c r="B2946" s="199">
        <v>2411.65</v>
      </c>
      <c r="C2946" s="199">
        <v>-39.380459999999999</v>
      </c>
      <c r="D2946" s="198">
        <v>2545.5</v>
      </c>
    </row>
    <row r="2947" spans="1:4">
      <c r="A2947" s="198">
        <v>58920</v>
      </c>
      <c r="B2947" s="199">
        <v>2411.9839999999999</v>
      </c>
      <c r="C2947" s="199">
        <v>-38.443713000000002</v>
      </c>
      <c r="D2947" s="198">
        <v>2547.5</v>
      </c>
    </row>
    <row r="2948" spans="1:4">
      <c r="A2948" s="198">
        <v>58940</v>
      </c>
      <c r="B2948" s="199">
        <v>2412.3629999999998</v>
      </c>
      <c r="C2948" s="199">
        <v>-38.647967999999999</v>
      </c>
      <c r="D2948" s="198">
        <v>2548.5</v>
      </c>
    </row>
    <row r="2949" spans="1:4">
      <c r="A2949" s="198">
        <v>58960</v>
      </c>
      <c r="B2949" s="199">
        <v>2412.7570000000001</v>
      </c>
      <c r="C2949" s="199">
        <v>-38.418325000000003</v>
      </c>
      <c r="D2949" s="198">
        <v>2549.5</v>
      </c>
    </row>
    <row r="2950" spans="1:4">
      <c r="A2950" s="198">
        <v>58980</v>
      </c>
      <c r="B2950" s="199">
        <v>2413.105</v>
      </c>
      <c r="C2950" s="199">
        <v>-37.907615</v>
      </c>
      <c r="D2950" s="198">
        <v>2551</v>
      </c>
    </row>
    <row r="2951" spans="1:4">
      <c r="A2951" s="198">
        <v>59000</v>
      </c>
      <c r="B2951" s="199">
        <v>2413.4850000000001</v>
      </c>
      <c r="C2951" s="199">
        <v>-38.373683999999997</v>
      </c>
      <c r="D2951" s="198">
        <v>2552</v>
      </c>
    </row>
    <row r="2952" spans="1:4">
      <c r="A2952" s="198">
        <v>59020</v>
      </c>
      <c r="B2952" s="199">
        <v>2413.8879999999999</v>
      </c>
      <c r="C2952" s="199">
        <v>-38.156700000000001</v>
      </c>
      <c r="D2952" s="198">
        <v>2553</v>
      </c>
    </row>
    <row r="2953" spans="1:4">
      <c r="A2953" s="198">
        <v>59040</v>
      </c>
      <c r="B2953" s="199">
        <v>2414.2860000000001</v>
      </c>
      <c r="C2953" s="199">
        <v>-37.591456999999998</v>
      </c>
      <c r="D2953" s="198">
        <v>2554</v>
      </c>
    </row>
    <row r="2954" spans="1:4">
      <c r="A2954" s="198">
        <v>59060</v>
      </c>
      <c r="B2954" s="199">
        <v>2414.7190000000001</v>
      </c>
      <c r="C2954" s="199">
        <v>-37.813648999999998</v>
      </c>
      <c r="D2954" s="198">
        <v>2556</v>
      </c>
    </row>
    <row r="2955" spans="1:4">
      <c r="A2955" s="198">
        <v>59080</v>
      </c>
      <c r="B2955" s="199">
        <v>2415.0129999999999</v>
      </c>
      <c r="C2955" s="199">
        <v>-40.861735000000003</v>
      </c>
      <c r="D2955" s="198">
        <v>2556.5</v>
      </c>
    </row>
    <row r="2956" spans="1:4">
      <c r="A2956" s="198">
        <v>59100</v>
      </c>
      <c r="B2956" s="199">
        <v>2415.2919999999999</v>
      </c>
      <c r="C2956" s="199">
        <v>-42.174194</v>
      </c>
      <c r="D2956" s="198">
        <v>2558</v>
      </c>
    </row>
    <row r="2957" spans="1:4">
      <c r="A2957" s="198">
        <v>59120</v>
      </c>
      <c r="B2957" s="199">
        <v>2415.5340000000001</v>
      </c>
      <c r="C2957" s="199">
        <v>-42.711982999999996</v>
      </c>
      <c r="D2957" s="198">
        <v>2558.5</v>
      </c>
    </row>
    <row r="2958" spans="1:4">
      <c r="A2958" s="198">
        <v>59140</v>
      </c>
      <c r="B2958" s="199">
        <v>2415.7829999999999</v>
      </c>
      <c r="C2958" s="199">
        <v>-41.925181000000002</v>
      </c>
      <c r="D2958" s="198">
        <v>2560.5</v>
      </c>
    </row>
    <row r="2959" spans="1:4">
      <c r="A2959" s="198">
        <v>59160</v>
      </c>
      <c r="B2959" s="199">
        <v>2416.0320000000002</v>
      </c>
      <c r="C2959" s="199">
        <v>-44.181806999999999</v>
      </c>
      <c r="D2959" s="198">
        <v>2560.5</v>
      </c>
    </row>
    <row r="2960" spans="1:4">
      <c r="A2960" s="198">
        <v>59180</v>
      </c>
      <c r="B2960" s="199">
        <v>2416.2600000000002</v>
      </c>
      <c r="C2960" s="199">
        <v>-41.735087999999998</v>
      </c>
      <c r="D2960" s="198">
        <v>2562</v>
      </c>
    </row>
    <row r="2961" spans="1:4">
      <c r="A2961" s="198">
        <v>59200</v>
      </c>
      <c r="B2961" s="199">
        <v>2416.4839999999999</v>
      </c>
      <c r="C2961" s="199">
        <v>-42.644553999999999</v>
      </c>
      <c r="D2961" s="198">
        <v>2562.5</v>
      </c>
    </row>
    <row r="2962" spans="1:4">
      <c r="A2962" s="198">
        <v>59220</v>
      </c>
      <c r="B2962" s="199">
        <v>2416.7220000000002</v>
      </c>
      <c r="C2962" s="199">
        <v>-43.144874000000002</v>
      </c>
      <c r="D2962" s="198">
        <v>2563</v>
      </c>
    </row>
    <row r="2963" spans="1:4">
      <c r="A2963" s="198">
        <v>59240</v>
      </c>
      <c r="B2963" s="199">
        <v>2416.9569999999999</v>
      </c>
      <c r="C2963" s="199">
        <v>-44.345531999999999</v>
      </c>
      <c r="D2963" s="198">
        <v>2564</v>
      </c>
    </row>
    <row r="2964" spans="1:4">
      <c r="A2964" s="198">
        <v>59260</v>
      </c>
      <c r="B2964" s="199">
        <v>2417.1680000000001</v>
      </c>
      <c r="C2964" s="199">
        <v>-42.761422000000003</v>
      </c>
      <c r="D2964" s="198">
        <v>2565.5</v>
      </c>
    </row>
    <row r="2965" spans="1:4">
      <c r="A2965" s="198">
        <v>59280</v>
      </c>
      <c r="B2965" s="199">
        <v>2417.393</v>
      </c>
      <c r="C2965" s="199">
        <v>-41.296089000000002</v>
      </c>
      <c r="D2965" s="198">
        <v>2567.5</v>
      </c>
    </row>
    <row r="2966" spans="1:4">
      <c r="A2966" s="198">
        <v>59300</v>
      </c>
      <c r="B2966" s="199">
        <v>2417.6570000000002</v>
      </c>
      <c r="C2966" s="199">
        <v>-42.482652000000002</v>
      </c>
      <c r="D2966" s="198">
        <v>2568.5</v>
      </c>
    </row>
    <row r="2967" spans="1:4">
      <c r="A2967" s="198">
        <v>59320</v>
      </c>
      <c r="B2967" s="199">
        <v>2417.9450000000002</v>
      </c>
      <c r="C2967" s="199">
        <v>-40.530174000000002</v>
      </c>
      <c r="D2967" s="198">
        <v>2569.5</v>
      </c>
    </row>
    <row r="2968" spans="1:4">
      <c r="A2968" s="198">
        <v>59340</v>
      </c>
      <c r="B2968" s="199">
        <v>2418.337</v>
      </c>
      <c r="C2968" s="199">
        <v>-37.603392999999997</v>
      </c>
      <c r="D2968" s="198">
        <v>2570</v>
      </c>
    </row>
    <row r="2969" spans="1:4">
      <c r="A2969" s="198">
        <v>59360</v>
      </c>
      <c r="B2969" s="199">
        <v>2418.741</v>
      </c>
      <c r="C2969" s="199">
        <v>-38.464827</v>
      </c>
      <c r="D2969" s="198">
        <v>2571</v>
      </c>
    </row>
    <row r="2970" spans="1:4">
      <c r="A2970" s="198">
        <v>59380</v>
      </c>
      <c r="B2970" s="199">
        <v>2419.203</v>
      </c>
      <c r="C2970" s="199">
        <v>-37.697488999999997</v>
      </c>
      <c r="D2970" s="198">
        <v>2572</v>
      </c>
    </row>
    <row r="2971" spans="1:4">
      <c r="A2971" s="198">
        <v>59400</v>
      </c>
      <c r="B2971" s="199">
        <v>2419.627</v>
      </c>
      <c r="C2971" s="199">
        <v>-37.700164999999998</v>
      </c>
      <c r="D2971" s="198">
        <v>2572.5</v>
      </c>
    </row>
    <row r="2972" spans="1:4">
      <c r="A2972" s="198">
        <v>59420</v>
      </c>
      <c r="B2972" s="199">
        <v>2420.0459999999998</v>
      </c>
      <c r="C2972" s="199">
        <v>-38.161337000000003</v>
      </c>
      <c r="D2972" s="198">
        <v>2572.5</v>
      </c>
    </row>
    <row r="2973" spans="1:4">
      <c r="A2973" s="198">
        <v>59440</v>
      </c>
      <c r="B2973" s="199">
        <v>2420.444</v>
      </c>
      <c r="C2973" s="199">
        <v>-39.777788999999999</v>
      </c>
      <c r="D2973" s="198">
        <v>2573</v>
      </c>
    </row>
    <row r="2974" spans="1:4">
      <c r="A2974" s="198">
        <v>59460</v>
      </c>
      <c r="B2974" s="199">
        <v>2420.7379999999998</v>
      </c>
      <c r="C2974" s="199">
        <v>-42.311087999999998</v>
      </c>
      <c r="D2974" s="198">
        <v>2574</v>
      </c>
    </row>
    <row r="2975" spans="1:4">
      <c r="A2975" s="198">
        <v>59480</v>
      </c>
      <c r="B2975" s="199">
        <v>2420.982</v>
      </c>
      <c r="C2975" s="199">
        <v>-41.859262000000001</v>
      </c>
      <c r="D2975" s="198">
        <v>2575.5</v>
      </c>
    </row>
    <row r="2976" spans="1:4">
      <c r="A2976" s="198">
        <v>59500</v>
      </c>
      <c r="B2976" s="199">
        <v>2421.2199999999998</v>
      </c>
      <c r="C2976" s="199">
        <v>-41.751429000000002</v>
      </c>
      <c r="D2976" s="198">
        <v>2577</v>
      </c>
    </row>
    <row r="2977" spans="1:4">
      <c r="A2977" s="198">
        <v>59520</v>
      </c>
      <c r="B2977" s="199">
        <v>2421.4589999999998</v>
      </c>
      <c r="C2977" s="199">
        <v>-42.802509999999998</v>
      </c>
      <c r="D2977" s="198">
        <v>2578.5</v>
      </c>
    </row>
    <row r="2978" spans="1:4">
      <c r="A2978" s="198">
        <v>59540</v>
      </c>
      <c r="B2978" s="199">
        <v>2421.67</v>
      </c>
      <c r="C2978" s="199">
        <v>-44.274408000000001</v>
      </c>
      <c r="D2978" s="198">
        <v>2579</v>
      </c>
    </row>
    <row r="2979" spans="1:4">
      <c r="A2979" s="198">
        <v>59560</v>
      </c>
      <c r="B2979" s="199">
        <v>2421.8760000000002</v>
      </c>
      <c r="C2979" s="199">
        <v>-44.204853999999997</v>
      </c>
      <c r="D2979" s="198">
        <v>2580.5</v>
      </c>
    </row>
    <row r="2980" spans="1:4">
      <c r="A2980" s="198">
        <v>59580</v>
      </c>
      <c r="B2980" s="199">
        <v>2422.0940000000001</v>
      </c>
      <c r="C2980" s="199">
        <v>-42.525872</v>
      </c>
      <c r="D2980" s="198">
        <v>2581.5</v>
      </c>
    </row>
    <row r="2981" spans="1:4">
      <c r="A2981" s="198">
        <v>59600</v>
      </c>
      <c r="B2981" s="199">
        <v>2422.3020000000001</v>
      </c>
      <c r="C2981" s="199">
        <v>-43.730769000000002</v>
      </c>
      <c r="D2981" s="198">
        <v>2582.5</v>
      </c>
    </row>
    <row r="2982" spans="1:4">
      <c r="A2982" s="198">
        <v>59620</v>
      </c>
      <c r="B2982" s="199">
        <v>2422.5459999999998</v>
      </c>
      <c r="C2982" s="199">
        <v>-43.677458999999999</v>
      </c>
      <c r="D2982" s="198">
        <v>2584</v>
      </c>
    </row>
    <row r="2983" spans="1:4">
      <c r="A2983" s="198">
        <v>59640</v>
      </c>
      <c r="B2983" s="199">
        <v>2422.7489999999998</v>
      </c>
      <c r="C2983" s="199">
        <v>-42.812905999999998</v>
      </c>
      <c r="D2983" s="198">
        <v>2585</v>
      </c>
    </row>
    <row r="2984" spans="1:4">
      <c r="A2984" s="198">
        <v>59660</v>
      </c>
      <c r="B2984" s="199">
        <v>2422.9450000000002</v>
      </c>
      <c r="C2984" s="199">
        <v>-43.237448999999998</v>
      </c>
      <c r="D2984" s="198">
        <v>2585.5</v>
      </c>
    </row>
    <row r="2985" spans="1:4">
      <c r="A2985" s="198">
        <v>59680</v>
      </c>
      <c r="B2985" s="199">
        <v>2423.1579999999999</v>
      </c>
      <c r="C2985" s="199">
        <v>-42.713991</v>
      </c>
      <c r="D2985" s="198">
        <v>2586.5</v>
      </c>
    </row>
    <row r="2986" spans="1:4">
      <c r="A2986" s="198">
        <v>59700</v>
      </c>
      <c r="B2986" s="199">
        <v>2423.393</v>
      </c>
      <c r="C2986" s="199">
        <v>-42.904043000000001</v>
      </c>
      <c r="D2986" s="198">
        <v>2589</v>
      </c>
    </row>
    <row r="2987" spans="1:4">
      <c r="A2987" s="198">
        <v>59720</v>
      </c>
      <c r="B2987" s="199">
        <v>2423.623</v>
      </c>
      <c r="C2987" s="199">
        <v>-42.133870000000002</v>
      </c>
      <c r="D2987" s="198">
        <v>2590.5</v>
      </c>
    </row>
    <row r="2988" spans="1:4">
      <c r="A2988" s="198">
        <v>59740</v>
      </c>
      <c r="B2988" s="199">
        <v>2423.83</v>
      </c>
      <c r="C2988" s="199">
        <v>-41.617294999999999</v>
      </c>
      <c r="D2988" s="198">
        <v>2591</v>
      </c>
    </row>
    <row r="2989" spans="1:4">
      <c r="A2989" s="198">
        <v>59760</v>
      </c>
      <c r="B2989" s="199">
        <v>2424.0419999999999</v>
      </c>
      <c r="C2989" s="199">
        <v>-41.979340000000001</v>
      </c>
      <c r="D2989" s="198">
        <v>2592.5</v>
      </c>
    </row>
    <row r="2990" spans="1:4">
      <c r="A2990" s="198">
        <v>59780</v>
      </c>
      <c r="B2990" s="199">
        <v>2424.2779999999998</v>
      </c>
      <c r="C2990" s="199">
        <v>-43.744576000000002</v>
      </c>
      <c r="D2990" s="198">
        <v>2593.5</v>
      </c>
    </row>
    <row r="2991" spans="1:4">
      <c r="A2991" s="198">
        <v>59800</v>
      </c>
      <c r="B2991" s="199">
        <v>2424.5100000000002</v>
      </c>
      <c r="C2991" s="199">
        <v>-42.792068999999998</v>
      </c>
      <c r="D2991" s="198">
        <v>2595</v>
      </c>
    </row>
    <row r="2992" spans="1:4">
      <c r="A2992" s="198">
        <v>59820</v>
      </c>
      <c r="B2992" s="199">
        <v>2424.7310000000002</v>
      </c>
      <c r="C2992" s="199">
        <v>-44.043937</v>
      </c>
      <c r="D2992" s="198">
        <v>2596</v>
      </c>
    </row>
    <row r="2993" spans="1:4">
      <c r="A2993" s="198">
        <v>59840</v>
      </c>
      <c r="B2993" s="199">
        <v>2424.9479999999999</v>
      </c>
      <c r="C2993" s="199">
        <v>-44.154516000000001</v>
      </c>
      <c r="D2993" s="198">
        <v>2597</v>
      </c>
    </row>
    <row r="2994" spans="1:4">
      <c r="A2994" s="198">
        <v>59860</v>
      </c>
      <c r="B2994" s="199">
        <v>2425.1590000000001</v>
      </c>
      <c r="C2994" s="199">
        <v>-43.665024000000003</v>
      </c>
      <c r="D2994" s="198">
        <v>2597.5</v>
      </c>
    </row>
    <row r="2995" spans="1:4">
      <c r="A2995" s="198">
        <v>59880</v>
      </c>
      <c r="B2995" s="199">
        <v>2425.357</v>
      </c>
      <c r="C2995" s="199">
        <v>-42.121515000000002</v>
      </c>
      <c r="D2995" s="198">
        <v>2598</v>
      </c>
    </row>
    <row r="2996" spans="1:4">
      <c r="A2996" s="198">
        <v>59900</v>
      </c>
      <c r="B2996" s="199">
        <v>2425.5479999999998</v>
      </c>
      <c r="C2996" s="199">
        <v>-43.855601999999998</v>
      </c>
      <c r="D2996" s="198">
        <v>2598.5</v>
      </c>
    </row>
    <row r="2997" spans="1:4">
      <c r="A2997" s="198">
        <v>59920</v>
      </c>
      <c r="B2997" s="199">
        <v>2425.7570000000001</v>
      </c>
      <c r="C2997" s="199">
        <v>-42.740144000000001</v>
      </c>
      <c r="D2997" s="198">
        <v>2599</v>
      </c>
    </row>
    <row r="2998" spans="1:4">
      <c r="A2998" s="198">
        <v>59940</v>
      </c>
      <c r="B2998" s="199">
        <v>2425.9490000000001</v>
      </c>
      <c r="C2998" s="199">
        <v>-41.559531</v>
      </c>
      <c r="D2998" s="198">
        <v>2600.5</v>
      </c>
    </row>
    <row r="2999" spans="1:4">
      <c r="A2999" s="198">
        <v>59960</v>
      </c>
      <c r="B2999" s="199">
        <v>2426.1660000000002</v>
      </c>
      <c r="C2999" s="199">
        <v>-42.858065000000003</v>
      </c>
      <c r="D2999" s="198">
        <v>2600.5</v>
      </c>
    </row>
    <row r="3000" spans="1:4">
      <c r="A3000" s="198">
        <v>59980</v>
      </c>
      <c r="B3000" s="199">
        <v>2426.3919999999998</v>
      </c>
      <c r="C3000" s="199">
        <v>-43.547699000000001</v>
      </c>
      <c r="D3000" s="198">
        <v>2601</v>
      </c>
    </row>
    <row r="3001" spans="1:4">
      <c r="A3001" s="198">
        <v>60000</v>
      </c>
      <c r="B3001" s="199">
        <v>2426.6039999999998</v>
      </c>
      <c r="C3001" s="199">
        <v>-43.353867999999999</v>
      </c>
      <c r="D3001" s="198">
        <v>2601</v>
      </c>
    </row>
  </sheetData>
  <pageMargins left="0.56000000000000005" right="0.4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3</vt:i4>
      </vt:variant>
    </vt:vector>
  </HeadingPairs>
  <TitlesOfParts>
    <vt:vector size="10" baseType="lpstr">
      <vt:lpstr>vil11iso</vt:lpstr>
      <vt:lpstr>vil11-iso (2)</vt:lpstr>
      <vt:lpstr>vil11-iso</vt:lpstr>
      <vt:lpstr>PN1-LinerAge</vt:lpstr>
      <vt:lpstr>Chau6iso-new-chrono-2010</vt:lpstr>
      <vt:lpstr>NiveauMarin_Claire</vt:lpstr>
      <vt:lpstr>GICC05</vt:lpstr>
      <vt:lpstr>Vill11-d13C</vt:lpstr>
      <vt:lpstr>Vil11-GR-NGRIP</vt:lpstr>
      <vt:lpstr>Vil11-GR-nivMer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genty</dc:creator>
  <cp:lastModifiedBy>Dominique GENTY</cp:lastModifiedBy>
  <cp:lastPrinted>2003-06-27T07:42:06Z</cp:lastPrinted>
  <dcterms:created xsi:type="dcterms:W3CDTF">2002-10-02T13:02:36Z</dcterms:created>
  <dcterms:modified xsi:type="dcterms:W3CDTF">2024-02-08T14:51:11Z</dcterms:modified>
</cp:coreProperties>
</file>