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10i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ortij">[1]SPECMAP!$L$8:$N$146</definedName>
    <definedName name="Cortijo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9">#REF!</definedName>
    <definedName name="_gXY1">#REF!</definedName>
    <definedName name="Imbrie">#REF!</definedName>
    <definedName name="Labeyrie">#REF!</definedName>
    <definedName name="Martinson">#REF!</definedName>
    <definedName name="MD">[4]SPECMAP!$L$8:$N$146</definedName>
    <definedName name="rr">#REF!</definedName>
    <definedName name="rs">#REF!</definedName>
    <definedName name="rt">#REF!</definedName>
    <definedName name="table">'[5]Car1-B'!$A$9:$C$12</definedName>
    <definedName name="toto">[4]SPECMAP!$L$8:$N$146</definedName>
    <definedName name="Vogelsang">#REF!</definedName>
    <definedName name="Waelbroec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T2" i="1"/>
  <c r="AC2" i="1"/>
  <c r="AD2" i="1"/>
  <c r="G3" i="1"/>
  <c r="I3" i="1"/>
  <c r="O3" i="1"/>
  <c r="G4" i="1"/>
  <c r="I4" i="1" s="1"/>
  <c r="O4" i="1"/>
  <c r="AC4" i="1"/>
  <c r="AD4" i="1"/>
  <c r="AH4" i="1"/>
  <c r="G5" i="1"/>
  <c r="I5" i="1"/>
  <c r="O5" i="1"/>
  <c r="G6" i="1"/>
  <c r="I6" i="1"/>
  <c r="O6" i="1"/>
  <c r="AC6" i="1"/>
  <c r="AD6" i="1" s="1"/>
  <c r="AH6" i="1"/>
  <c r="G7" i="1"/>
  <c r="I7" i="1"/>
  <c r="O7" i="1"/>
  <c r="G8" i="1"/>
  <c r="I8" i="1"/>
  <c r="O8" i="1"/>
  <c r="AC8" i="1"/>
  <c r="AD8" i="1" s="1"/>
  <c r="AH8" i="1"/>
  <c r="G9" i="1"/>
  <c r="I9" i="1" s="1"/>
  <c r="O9" i="1"/>
  <c r="G10" i="1"/>
  <c r="I10" i="1"/>
  <c r="O10" i="1"/>
  <c r="AC10" i="1"/>
  <c r="AD10" i="1"/>
  <c r="AH10" i="1"/>
  <c r="G11" i="1"/>
  <c r="I11" i="1" s="1"/>
  <c r="O11" i="1"/>
  <c r="G12" i="1"/>
  <c r="I12" i="1" s="1"/>
  <c r="O12" i="1"/>
  <c r="AC12" i="1"/>
  <c r="AD12" i="1"/>
  <c r="AH12" i="1"/>
  <c r="G13" i="1"/>
  <c r="I13" i="1"/>
  <c r="O13" i="1"/>
  <c r="G14" i="1"/>
  <c r="I14" i="1"/>
  <c r="O14" i="1"/>
  <c r="G15" i="1"/>
  <c r="I15" i="1" s="1"/>
  <c r="O15" i="1"/>
  <c r="G16" i="1"/>
  <c r="I16" i="1"/>
  <c r="O16" i="1"/>
  <c r="G17" i="1"/>
  <c r="I17" i="1"/>
  <c r="O17" i="1"/>
  <c r="G18" i="1"/>
  <c r="I18" i="1"/>
  <c r="O18" i="1"/>
  <c r="G19" i="1"/>
  <c r="I19" i="1" s="1"/>
  <c r="O19" i="1"/>
  <c r="G20" i="1"/>
  <c r="I20" i="1"/>
  <c r="O20" i="1"/>
  <c r="G21" i="1"/>
  <c r="I21" i="1"/>
  <c r="O21" i="1"/>
  <c r="G22" i="1"/>
  <c r="I22" i="1"/>
  <c r="O22" i="1"/>
  <c r="G23" i="1"/>
  <c r="I23" i="1" s="1"/>
  <c r="O23" i="1"/>
  <c r="G24" i="1"/>
  <c r="I24" i="1"/>
  <c r="O24" i="1"/>
  <c r="G25" i="1"/>
  <c r="I25" i="1"/>
  <c r="O25" i="1"/>
  <c r="G26" i="1"/>
  <c r="I26" i="1" s="1"/>
  <c r="O26" i="1"/>
  <c r="G27" i="1"/>
  <c r="I27" i="1" s="1"/>
  <c r="O27" i="1"/>
  <c r="G28" i="1"/>
  <c r="I28" i="1"/>
  <c r="O28" i="1"/>
  <c r="G29" i="1"/>
  <c r="I29" i="1"/>
  <c r="O29" i="1"/>
  <c r="G30" i="1"/>
  <c r="I30" i="1" s="1"/>
  <c r="O30" i="1"/>
  <c r="G31" i="1"/>
  <c r="I31" i="1" s="1"/>
  <c r="O31" i="1"/>
  <c r="G32" i="1"/>
  <c r="I32" i="1"/>
  <c r="O32" i="1"/>
  <c r="G33" i="1"/>
  <c r="I33" i="1"/>
  <c r="O33" i="1"/>
  <c r="G34" i="1"/>
  <c r="I34" i="1" s="1"/>
  <c r="O34" i="1"/>
  <c r="G35" i="1"/>
  <c r="I35" i="1" s="1"/>
  <c r="O35" i="1"/>
  <c r="G36" i="1"/>
  <c r="I36" i="1"/>
  <c r="O36" i="1"/>
  <c r="G37" i="1"/>
  <c r="I37" i="1" s="1"/>
  <c r="O37" i="1"/>
  <c r="G38" i="1"/>
  <c r="I38" i="1" s="1"/>
  <c r="O38" i="1"/>
  <c r="G39" i="1"/>
  <c r="I39" i="1" s="1"/>
  <c r="O39" i="1"/>
  <c r="G40" i="1"/>
  <c r="I40" i="1"/>
  <c r="O40" i="1"/>
  <c r="G41" i="1"/>
  <c r="I41" i="1"/>
  <c r="O41" i="1"/>
  <c r="G42" i="1"/>
  <c r="I42" i="1" s="1"/>
  <c r="O42" i="1"/>
  <c r="G43" i="1"/>
  <c r="I43" i="1" s="1"/>
  <c r="O43" i="1"/>
  <c r="G44" i="1"/>
  <c r="I44" i="1"/>
  <c r="O44" i="1"/>
  <c r="G45" i="1"/>
  <c r="I45" i="1"/>
  <c r="O45" i="1"/>
  <c r="G46" i="1"/>
  <c r="I46" i="1" s="1"/>
  <c r="O46" i="1"/>
  <c r="G47" i="1"/>
  <c r="I47" i="1" s="1"/>
  <c r="O47" i="1"/>
  <c r="G48" i="1"/>
  <c r="I48" i="1"/>
  <c r="O48" i="1"/>
  <c r="G49" i="1"/>
  <c r="I49" i="1" s="1"/>
  <c r="O49" i="1"/>
  <c r="G50" i="1"/>
  <c r="I50" i="1"/>
  <c r="O50" i="1"/>
  <c r="G51" i="1"/>
  <c r="I51" i="1" s="1"/>
  <c r="O51" i="1"/>
  <c r="G52" i="1"/>
  <c r="I52" i="1"/>
  <c r="O52" i="1"/>
  <c r="G53" i="1"/>
  <c r="I53" i="1" s="1"/>
  <c r="O53" i="1"/>
  <c r="G54" i="1"/>
  <c r="I54" i="1"/>
  <c r="O54" i="1"/>
  <c r="G55" i="1"/>
  <c r="I55" i="1" s="1"/>
  <c r="O55" i="1"/>
  <c r="G57" i="1"/>
  <c r="I57" i="1"/>
  <c r="O57" i="1"/>
  <c r="G58" i="1"/>
  <c r="I58" i="1" s="1"/>
  <c r="O58" i="1"/>
  <c r="G59" i="1"/>
  <c r="I59" i="1" s="1"/>
  <c r="O59" i="1"/>
  <c r="G60" i="1"/>
  <c r="I60" i="1" s="1"/>
  <c r="O60" i="1"/>
  <c r="G61" i="1"/>
  <c r="I61" i="1"/>
  <c r="O61" i="1"/>
  <c r="G62" i="1"/>
  <c r="I62" i="1" s="1"/>
  <c r="O62" i="1"/>
  <c r="G63" i="1"/>
  <c r="I63" i="1"/>
  <c r="O63" i="1"/>
  <c r="G64" i="1"/>
  <c r="I64" i="1" s="1"/>
  <c r="O64" i="1"/>
  <c r="G65" i="1"/>
  <c r="I65" i="1"/>
  <c r="O65" i="1"/>
  <c r="G66" i="1"/>
  <c r="I66" i="1" s="1"/>
  <c r="O66" i="1"/>
  <c r="G67" i="1"/>
  <c r="I67" i="1"/>
  <c r="O67" i="1"/>
  <c r="G68" i="1"/>
  <c r="I68" i="1" s="1"/>
  <c r="O68" i="1"/>
  <c r="G69" i="1"/>
  <c r="I69" i="1"/>
  <c r="O69" i="1"/>
  <c r="G70" i="1"/>
  <c r="I70" i="1" s="1"/>
  <c r="O70" i="1"/>
  <c r="G71" i="1"/>
  <c r="I71" i="1" s="1"/>
  <c r="O71" i="1"/>
  <c r="G72" i="1"/>
  <c r="I72" i="1" s="1"/>
  <c r="O72" i="1"/>
  <c r="G73" i="1"/>
  <c r="I73" i="1"/>
  <c r="O73" i="1"/>
  <c r="G74" i="1"/>
  <c r="I74" i="1" s="1"/>
  <c r="O74" i="1"/>
  <c r="G75" i="1"/>
  <c r="I75" i="1"/>
  <c r="O75" i="1"/>
  <c r="G76" i="1"/>
  <c r="I76" i="1" s="1"/>
  <c r="O76" i="1"/>
  <c r="G77" i="1"/>
  <c r="I77" i="1"/>
  <c r="O77" i="1"/>
  <c r="G78" i="1"/>
  <c r="I78" i="1" s="1"/>
  <c r="O78" i="1"/>
  <c r="G79" i="1"/>
  <c r="I79" i="1" s="1"/>
  <c r="O79" i="1"/>
  <c r="G80" i="1"/>
  <c r="I80" i="1" s="1"/>
  <c r="O80" i="1"/>
  <c r="G81" i="1"/>
  <c r="I81" i="1"/>
  <c r="O81" i="1"/>
  <c r="G82" i="1"/>
  <c r="I82" i="1" s="1"/>
  <c r="O82" i="1"/>
  <c r="G83" i="1"/>
  <c r="I83" i="1" s="1"/>
  <c r="O83" i="1"/>
  <c r="G84" i="1"/>
  <c r="I84" i="1" s="1"/>
  <c r="O84" i="1"/>
  <c r="G85" i="1"/>
  <c r="I85" i="1"/>
  <c r="O85" i="1"/>
  <c r="G86" i="1"/>
  <c r="I86" i="1" s="1"/>
  <c r="O86" i="1"/>
  <c r="G87" i="1"/>
  <c r="I87" i="1" s="1"/>
  <c r="O87" i="1"/>
  <c r="G88" i="1"/>
  <c r="I88" i="1" s="1"/>
  <c r="O88" i="1"/>
  <c r="G89" i="1"/>
  <c r="I89" i="1"/>
  <c r="O89" i="1"/>
  <c r="G90" i="1"/>
  <c r="I90" i="1" s="1"/>
  <c r="O90" i="1"/>
  <c r="G91" i="1"/>
  <c r="I91" i="1" s="1"/>
  <c r="O91" i="1"/>
  <c r="G92" i="1"/>
  <c r="I92" i="1" s="1"/>
  <c r="O92" i="1"/>
  <c r="G93" i="1"/>
  <c r="I93" i="1"/>
  <c r="O93" i="1"/>
  <c r="G94" i="1"/>
  <c r="I94" i="1" s="1"/>
  <c r="O94" i="1"/>
  <c r="G95" i="1"/>
  <c r="I95" i="1"/>
  <c r="O95" i="1"/>
  <c r="T95" i="1"/>
  <c r="G96" i="1"/>
  <c r="I96" i="1"/>
  <c r="O96" i="1"/>
  <c r="G98" i="1"/>
  <c r="I98" i="1" s="1"/>
  <c r="O98" i="1"/>
  <c r="G99" i="1"/>
  <c r="I99" i="1"/>
  <c r="O99" i="1"/>
  <c r="G100" i="1"/>
  <c r="I100" i="1"/>
  <c r="O100" i="1"/>
  <c r="G101" i="1"/>
  <c r="I101" i="1" s="1"/>
  <c r="O101" i="1"/>
  <c r="G102" i="1"/>
  <c r="I102" i="1" s="1"/>
  <c r="O102" i="1"/>
  <c r="G103" i="1"/>
  <c r="I103" i="1" s="1"/>
  <c r="O103" i="1"/>
  <c r="T103" i="1"/>
  <c r="U102" i="1" s="1"/>
  <c r="G104" i="1"/>
  <c r="I104" i="1" s="1"/>
  <c r="O104" i="1"/>
  <c r="G105" i="1"/>
  <c r="I105" i="1"/>
  <c r="O105" i="1"/>
  <c r="G106" i="1"/>
  <c r="I106" i="1"/>
  <c r="O106" i="1"/>
  <c r="G107" i="1"/>
  <c r="I107" i="1" s="1"/>
  <c r="O107" i="1"/>
  <c r="G108" i="1"/>
  <c r="I108" i="1" s="1"/>
  <c r="O108" i="1"/>
  <c r="G109" i="1"/>
  <c r="I109" i="1"/>
  <c r="O109" i="1"/>
  <c r="G110" i="1"/>
  <c r="I110" i="1"/>
  <c r="O110" i="1"/>
  <c r="G111" i="1"/>
  <c r="I111" i="1" s="1"/>
  <c r="O111" i="1"/>
  <c r="G112" i="1"/>
  <c r="I112" i="1" s="1"/>
  <c r="O112" i="1"/>
  <c r="G113" i="1"/>
  <c r="I113" i="1"/>
  <c r="O113" i="1"/>
  <c r="G114" i="1"/>
  <c r="I114" i="1"/>
  <c r="O114" i="1"/>
  <c r="G115" i="1"/>
  <c r="I115" i="1" s="1"/>
  <c r="O115" i="1"/>
  <c r="G116" i="1"/>
  <c r="I116" i="1" s="1"/>
  <c r="O116" i="1"/>
  <c r="G117" i="1"/>
  <c r="I117" i="1"/>
  <c r="O117" i="1"/>
  <c r="G118" i="1"/>
  <c r="I118" i="1" s="1"/>
  <c r="O118" i="1"/>
  <c r="G119" i="1"/>
  <c r="I119" i="1"/>
  <c r="O119" i="1"/>
  <c r="G120" i="1"/>
  <c r="I120" i="1" s="1"/>
  <c r="O120" i="1"/>
  <c r="G121" i="1"/>
  <c r="I121" i="1"/>
  <c r="O121" i="1"/>
  <c r="G122" i="1"/>
  <c r="I122" i="1" s="1"/>
  <c r="O122" i="1"/>
  <c r="G123" i="1"/>
  <c r="I123" i="1"/>
  <c r="O123" i="1"/>
  <c r="G124" i="1"/>
  <c r="I124" i="1" s="1"/>
  <c r="O124" i="1"/>
  <c r="G125" i="1"/>
  <c r="I125" i="1"/>
  <c r="O125" i="1"/>
  <c r="G126" i="1"/>
  <c r="I126" i="1"/>
  <c r="O126" i="1"/>
  <c r="G127" i="1"/>
  <c r="I127" i="1" s="1"/>
  <c r="O127" i="1"/>
  <c r="G128" i="1"/>
  <c r="I128" i="1" s="1"/>
  <c r="O128" i="1"/>
  <c r="G129" i="1"/>
  <c r="I129" i="1"/>
  <c r="O129" i="1"/>
  <c r="G130" i="1"/>
  <c r="I130" i="1"/>
  <c r="O130" i="1"/>
  <c r="G131" i="1"/>
  <c r="I131" i="1" s="1"/>
  <c r="O131" i="1"/>
  <c r="G132" i="1"/>
  <c r="I132" i="1" s="1"/>
  <c r="O132" i="1"/>
  <c r="G133" i="1"/>
  <c r="I133" i="1"/>
  <c r="O133" i="1"/>
  <c r="G134" i="1"/>
  <c r="I134" i="1" s="1"/>
  <c r="O134" i="1"/>
  <c r="G135" i="1"/>
  <c r="I135" i="1"/>
  <c r="O135" i="1"/>
  <c r="G136" i="1"/>
  <c r="I136" i="1" s="1"/>
  <c r="O136" i="1"/>
  <c r="O137" i="1"/>
  <c r="G138" i="1"/>
  <c r="I138" i="1" s="1"/>
  <c r="O138" i="1"/>
  <c r="G139" i="1"/>
  <c r="I139" i="1"/>
  <c r="O139" i="1"/>
  <c r="G140" i="1"/>
  <c r="I140" i="1" s="1"/>
  <c r="O140" i="1"/>
  <c r="G141" i="1"/>
  <c r="I141" i="1" s="1"/>
  <c r="O141" i="1"/>
  <c r="G142" i="1"/>
  <c r="I142" i="1" s="1"/>
  <c r="O142" i="1"/>
  <c r="G143" i="1"/>
  <c r="I143" i="1"/>
  <c r="O143" i="1"/>
  <c r="G144" i="1"/>
  <c r="I144" i="1" s="1"/>
  <c r="O144" i="1"/>
  <c r="G145" i="1"/>
  <c r="I145" i="1" s="1"/>
  <c r="O145" i="1"/>
  <c r="G146" i="1"/>
  <c r="I146" i="1" s="1"/>
  <c r="O146" i="1"/>
  <c r="G147" i="1"/>
  <c r="I147" i="1"/>
  <c r="O147" i="1"/>
  <c r="G148" i="1"/>
  <c r="I148" i="1" s="1"/>
  <c r="O148" i="1"/>
  <c r="G149" i="1"/>
  <c r="I149" i="1" s="1"/>
  <c r="O149" i="1"/>
  <c r="G150" i="1"/>
  <c r="I150" i="1" s="1"/>
  <c r="O150" i="1"/>
  <c r="G151" i="1"/>
  <c r="I151" i="1"/>
  <c r="O151" i="1"/>
  <c r="G152" i="1"/>
  <c r="I152" i="1" s="1"/>
  <c r="O152" i="1"/>
  <c r="G153" i="1"/>
  <c r="I153" i="1" s="1"/>
  <c r="O153" i="1"/>
  <c r="G154" i="1"/>
  <c r="I154" i="1" s="1"/>
  <c r="O154" i="1"/>
  <c r="G155" i="1"/>
  <c r="I155" i="1"/>
  <c r="O155" i="1"/>
  <c r="G156" i="1"/>
  <c r="I156" i="1" s="1"/>
  <c r="O156" i="1"/>
  <c r="G157" i="1"/>
  <c r="I157" i="1" s="1"/>
  <c r="O157" i="1"/>
  <c r="O158" i="1"/>
  <c r="G159" i="1"/>
  <c r="I159" i="1" s="1"/>
  <c r="O159" i="1"/>
  <c r="G160" i="1"/>
  <c r="I160" i="1" s="1"/>
  <c r="O160" i="1"/>
  <c r="G161" i="1"/>
  <c r="I161" i="1"/>
  <c r="O161" i="1"/>
  <c r="G162" i="1"/>
  <c r="I162" i="1" s="1"/>
  <c r="O162" i="1"/>
  <c r="G163" i="1"/>
  <c r="I163" i="1" s="1"/>
  <c r="O163" i="1"/>
  <c r="G164" i="1"/>
  <c r="I164" i="1" s="1"/>
  <c r="O164" i="1"/>
  <c r="G165" i="1"/>
  <c r="I165" i="1"/>
  <c r="O165" i="1"/>
  <c r="G166" i="1"/>
  <c r="I166" i="1" s="1"/>
  <c r="O166" i="1"/>
  <c r="G167" i="1"/>
  <c r="I167" i="1" s="1"/>
  <c r="O167" i="1"/>
  <c r="G168" i="1"/>
  <c r="I168" i="1" s="1"/>
  <c r="O168" i="1"/>
  <c r="G169" i="1"/>
  <c r="I169" i="1"/>
  <c r="O169" i="1"/>
  <c r="G170" i="1"/>
  <c r="I170" i="1" s="1"/>
  <c r="O170" i="1"/>
  <c r="G171" i="1"/>
  <c r="I171" i="1" s="1"/>
  <c r="O171" i="1"/>
  <c r="G172" i="1"/>
  <c r="I172" i="1" s="1"/>
  <c r="O172" i="1"/>
  <c r="G173" i="1"/>
  <c r="I173" i="1"/>
  <c r="O173" i="1"/>
  <c r="G174" i="1"/>
  <c r="I174" i="1" s="1"/>
  <c r="O174" i="1"/>
  <c r="G175" i="1"/>
  <c r="I175" i="1" s="1"/>
  <c r="O175" i="1"/>
  <c r="G176" i="1"/>
  <c r="I176" i="1" s="1"/>
  <c r="O176" i="1"/>
  <c r="G177" i="1"/>
  <c r="I177" i="1"/>
  <c r="O177" i="1"/>
  <c r="G178" i="1"/>
  <c r="I178" i="1" s="1"/>
  <c r="O178" i="1"/>
  <c r="G179" i="1"/>
  <c r="I179" i="1"/>
  <c r="O179" i="1"/>
  <c r="G180" i="1"/>
  <c r="I180" i="1" s="1"/>
  <c r="O180" i="1"/>
  <c r="G181" i="1"/>
  <c r="I181" i="1"/>
  <c r="O181" i="1"/>
  <c r="G182" i="1"/>
  <c r="I182" i="1" s="1"/>
  <c r="O182" i="1"/>
  <c r="G183" i="1"/>
  <c r="I183" i="1" s="1"/>
  <c r="O183" i="1"/>
  <c r="G184" i="1"/>
  <c r="I184" i="1" s="1"/>
  <c r="O184" i="1"/>
  <c r="G185" i="1"/>
  <c r="I185" i="1"/>
  <c r="O185" i="1"/>
  <c r="G186" i="1"/>
  <c r="I186" i="1" s="1"/>
  <c r="O186" i="1"/>
  <c r="G187" i="1"/>
  <c r="I187" i="1" s="1"/>
  <c r="O187" i="1"/>
  <c r="G188" i="1"/>
  <c r="I188" i="1" s="1"/>
  <c r="O188" i="1"/>
  <c r="G189" i="1"/>
  <c r="I189" i="1"/>
  <c r="O189" i="1"/>
  <c r="G190" i="1"/>
  <c r="I190" i="1" s="1"/>
  <c r="O190" i="1"/>
  <c r="G191" i="1"/>
  <c r="I191" i="1" s="1"/>
  <c r="O191" i="1"/>
  <c r="G192" i="1"/>
  <c r="I192" i="1" s="1"/>
  <c r="O192" i="1"/>
  <c r="G193" i="1"/>
  <c r="I193" i="1"/>
  <c r="O193" i="1"/>
  <c r="G194" i="1"/>
  <c r="I194" i="1" s="1"/>
  <c r="O194" i="1"/>
  <c r="G195" i="1"/>
  <c r="I195" i="1" s="1"/>
  <c r="O195" i="1"/>
  <c r="G196" i="1"/>
  <c r="I196" i="1" s="1"/>
  <c r="O196" i="1"/>
  <c r="O197" i="1"/>
  <c r="G198" i="1"/>
  <c r="I198" i="1" s="1"/>
  <c r="O198" i="1"/>
  <c r="G199" i="1"/>
  <c r="I199" i="1"/>
  <c r="O199" i="1"/>
  <c r="G200" i="1"/>
  <c r="I200" i="1" s="1"/>
  <c r="O200" i="1"/>
  <c r="G201" i="1"/>
  <c r="I201" i="1"/>
  <c r="O201" i="1"/>
  <c r="G202" i="1"/>
  <c r="I202" i="1" s="1"/>
  <c r="O202" i="1"/>
  <c r="G203" i="1"/>
  <c r="I203" i="1"/>
  <c r="O203" i="1"/>
  <c r="G204" i="1"/>
  <c r="I204" i="1" s="1"/>
  <c r="O204" i="1"/>
  <c r="G205" i="1"/>
  <c r="I205" i="1" s="1"/>
  <c r="O205" i="1"/>
  <c r="G206" i="1"/>
  <c r="I206" i="1" s="1"/>
  <c r="O206" i="1"/>
  <c r="G207" i="1"/>
  <c r="I207" i="1"/>
  <c r="O207" i="1"/>
  <c r="G208" i="1"/>
  <c r="I208" i="1"/>
  <c r="O208" i="1"/>
  <c r="G209" i="1"/>
  <c r="I209" i="1" s="1"/>
  <c r="O209" i="1"/>
  <c r="G210" i="1"/>
  <c r="I210" i="1" s="1"/>
  <c r="O210" i="1"/>
  <c r="G211" i="1"/>
  <c r="I211" i="1"/>
  <c r="O211" i="1"/>
  <c r="G212" i="1"/>
  <c r="I212" i="1"/>
  <c r="O212" i="1"/>
  <c r="G213" i="1"/>
  <c r="I213" i="1" s="1"/>
  <c r="O213" i="1"/>
  <c r="G214" i="1"/>
  <c r="I214" i="1" s="1"/>
  <c r="O214" i="1"/>
  <c r="G215" i="1"/>
  <c r="I215" i="1"/>
  <c r="O215" i="1"/>
  <c r="G216" i="1"/>
  <c r="I216" i="1" s="1"/>
  <c r="O216" i="1"/>
  <c r="G217" i="1"/>
  <c r="I217" i="1" s="1"/>
  <c r="O217" i="1"/>
  <c r="G218" i="1"/>
  <c r="I218" i="1" s="1"/>
  <c r="O218" i="1"/>
  <c r="G219" i="1"/>
  <c r="I219" i="1"/>
  <c r="O219" i="1"/>
  <c r="G220" i="1"/>
  <c r="I220" i="1" s="1"/>
  <c r="O220" i="1"/>
  <c r="G221" i="1"/>
  <c r="I221" i="1" s="1"/>
  <c r="O221" i="1"/>
  <c r="G222" i="1"/>
  <c r="I222" i="1" s="1"/>
  <c r="O222" i="1"/>
</calcChain>
</file>

<file path=xl/sharedStrings.xml><?xml version="1.0" encoding="utf-8"?>
<sst xmlns="http://schemas.openxmlformats.org/spreadsheetml/2006/main" count="420" uniqueCount="260">
  <si>
    <t>87</t>
  </si>
  <si>
    <t>VIL10-0,0D</t>
  </si>
  <si>
    <t>VIL10-0,0G</t>
  </si>
  <si>
    <t>vil10-0,0</t>
  </si>
  <si>
    <t>101</t>
  </si>
  <si>
    <t>VIL10-0,125</t>
  </si>
  <si>
    <t>80</t>
  </si>
  <si>
    <t>VIL10-0+1/8</t>
  </si>
  <si>
    <t>VIL10-0,25</t>
  </si>
  <si>
    <t>81</t>
  </si>
  <si>
    <t>VIL10-0+1/4</t>
  </si>
  <si>
    <t>94</t>
  </si>
  <si>
    <t>VIL10-0,375</t>
  </si>
  <si>
    <t>83</t>
  </si>
  <si>
    <t>VIL10-0+3/8</t>
  </si>
  <si>
    <t>97</t>
  </si>
  <si>
    <t>vil10-0,5</t>
  </si>
  <si>
    <t>86</t>
  </si>
  <si>
    <t>VIL10-0+1/2</t>
  </si>
  <si>
    <t>99</t>
  </si>
  <si>
    <t>VIL10-0,625</t>
  </si>
  <si>
    <t>82</t>
  </si>
  <si>
    <t>VIL10-0+5/8</t>
  </si>
  <si>
    <t>88</t>
  </si>
  <si>
    <t>VIL10-0,75</t>
  </si>
  <si>
    <t>102</t>
  </si>
  <si>
    <t>VIL10-0,875</t>
  </si>
  <si>
    <t>vil10-1,0</t>
  </si>
  <si>
    <t>VIL10-1,0D+G</t>
  </si>
  <si>
    <t>VIL10-1,125</t>
  </si>
  <si>
    <t>VIL10-1,25</t>
  </si>
  <si>
    <t>VIL10-1,375</t>
  </si>
  <si>
    <t>vil10-1,5</t>
  </si>
  <si>
    <t>92</t>
  </si>
  <si>
    <t>VIL10-1,625</t>
  </si>
  <si>
    <t>VIL10-1,75</t>
  </si>
  <si>
    <t>VIL10-1,875</t>
  </si>
  <si>
    <t>vil10-2,0</t>
  </si>
  <si>
    <t>VIL10-2,0D+G</t>
  </si>
  <si>
    <t>VIL10-2,125</t>
  </si>
  <si>
    <t>VIL10-2,25</t>
  </si>
  <si>
    <t>91</t>
  </si>
  <si>
    <t>VIL10-2,375</t>
  </si>
  <si>
    <t>vil10-2,5</t>
  </si>
  <si>
    <t>VIL10-2,625</t>
  </si>
  <si>
    <t>VIL10-2,75</t>
  </si>
  <si>
    <t>VIL10-2,875</t>
  </si>
  <si>
    <t>vil10-3,0</t>
  </si>
  <si>
    <t>89</t>
  </si>
  <si>
    <t>VIL10-3,0D</t>
  </si>
  <si>
    <t>VIL10-3,0G</t>
  </si>
  <si>
    <t>VIL10-3,125</t>
  </si>
  <si>
    <t>VIL10-3,25</t>
  </si>
  <si>
    <t>VIL10-3+3/8</t>
  </si>
  <si>
    <t>vil10-3,5</t>
  </si>
  <si>
    <t>VIL10-3+5/8</t>
  </si>
  <si>
    <t>85</t>
  </si>
  <si>
    <t>VIL10-3+3/4</t>
  </si>
  <si>
    <t>VIL10-3+7/8</t>
  </si>
  <si>
    <t>vil10-4,0</t>
  </si>
  <si>
    <t>VIL10-4,0D+G</t>
  </si>
  <si>
    <t>VIL10-4+1/8</t>
  </si>
  <si>
    <t>VIL10-4+1/4</t>
  </si>
  <si>
    <t>VIL10-4+3/8</t>
  </si>
  <si>
    <t>vil10-4,5</t>
  </si>
  <si>
    <t>VIL10-4+1</t>
  </si>
  <si>
    <t>VIL10-4+5/8</t>
  </si>
  <si>
    <t>95</t>
  </si>
  <si>
    <t>VIL10-4+3/4</t>
  </si>
  <si>
    <t>VIL10-4+7/8</t>
  </si>
  <si>
    <t>vil10-5,0</t>
  </si>
  <si>
    <t>VIL10-5,0D+G</t>
  </si>
  <si>
    <t>VIL10-5+1/8</t>
  </si>
  <si>
    <t>VIL10-5-1/8</t>
  </si>
  <si>
    <t>96</t>
  </si>
  <si>
    <t>VIL10-5+1/4</t>
  </si>
  <si>
    <t>VIL10-5-1/4</t>
  </si>
  <si>
    <t>VIL10-5+3/8</t>
  </si>
  <si>
    <t>y = -837,11x + 11162</t>
  </si>
  <si>
    <t>84</t>
  </si>
  <si>
    <t>VIL10-5-3/8</t>
  </si>
  <si>
    <t xml:space="preserve">entre 6.1 et 5,6 l'équation utilisé est </t>
  </si>
  <si>
    <t>vil10-5,5</t>
  </si>
  <si>
    <t>VIL10-5-1/2</t>
  </si>
  <si>
    <t>VIL10-5+5/8</t>
  </si>
  <si>
    <t>VIL10-5+3/4</t>
  </si>
  <si>
    <t>VIL10-5+7/8</t>
  </si>
  <si>
    <t>vil10-6,0</t>
  </si>
  <si>
    <t>VIL10-6,0D+G</t>
  </si>
  <si>
    <t>VIL10-6+1/8</t>
  </si>
  <si>
    <t>VIL10-6+1/4</t>
  </si>
  <si>
    <t>VIL10-6+3/8</t>
  </si>
  <si>
    <t>vil10-6,5</t>
  </si>
  <si>
    <t>VIL10-6+5/8</t>
  </si>
  <si>
    <t>VIL10-6+3/4</t>
  </si>
  <si>
    <t>VIL10-6+7/8</t>
  </si>
  <si>
    <t>vil10-7,0</t>
  </si>
  <si>
    <t>VIL10-7,0D</t>
  </si>
  <si>
    <t>VIL10-7,0G</t>
  </si>
  <si>
    <t>VIL10-7+1/8</t>
  </si>
  <si>
    <t>VIL10-7+1/4</t>
  </si>
  <si>
    <t>VIL10-7+3/8</t>
  </si>
  <si>
    <t>vil10-7,5</t>
  </si>
  <si>
    <t>VIL10-7+5/8</t>
  </si>
  <si>
    <t>100</t>
  </si>
  <si>
    <t>VIL10-7+3/4</t>
  </si>
  <si>
    <t>VIL10-7+7/8</t>
  </si>
  <si>
    <t>vil10-8,0</t>
  </si>
  <si>
    <t>VIL10-8,0D+G</t>
  </si>
  <si>
    <t>VIL10-8+1/8</t>
  </si>
  <si>
    <t>VIL10-8+1/4</t>
  </si>
  <si>
    <t>VIL10-8+3/8</t>
  </si>
  <si>
    <t>98</t>
  </si>
  <si>
    <t>vil10-8,5</t>
  </si>
  <si>
    <t>VIL10-8+5/8</t>
  </si>
  <si>
    <t>VIL10-8+3/4</t>
  </si>
  <si>
    <t>VIL10-8+7/8</t>
  </si>
  <si>
    <t>vil10-9,0</t>
  </si>
  <si>
    <t>VIL10-9,0D+G</t>
  </si>
  <si>
    <t>VIL10-9+1/8</t>
  </si>
  <si>
    <t>VIL10-9+1/4</t>
  </si>
  <si>
    <t>VIL10-9+3/8</t>
  </si>
  <si>
    <t>vil10-9,5</t>
  </si>
  <si>
    <t>VIL10-9+5/8</t>
  </si>
  <si>
    <t>VIL10-9+3/4</t>
  </si>
  <si>
    <t>79</t>
  </si>
  <si>
    <t>VIL10-9+7/8</t>
  </si>
  <si>
    <t>vil10-10,0</t>
  </si>
  <si>
    <t>VIL10-10,0D+G</t>
  </si>
  <si>
    <t>VIL10-10+1/8</t>
  </si>
  <si>
    <t>VIL10-10+1/4</t>
  </si>
  <si>
    <t>VIL10-10+3/8</t>
  </si>
  <si>
    <t>vil10-10,5</t>
  </si>
  <si>
    <t>VIL10-10+5/8</t>
  </si>
  <si>
    <t>VIL10-10+3/4</t>
  </si>
  <si>
    <t>VIL10-10+7/8</t>
  </si>
  <si>
    <t>VIL10-11,0</t>
  </si>
  <si>
    <t>cm par Ky</t>
  </si>
  <si>
    <t>vil10-11,0</t>
  </si>
  <si>
    <t>VIL10-11,0D</t>
  </si>
  <si>
    <t>VIL10-11,0G</t>
  </si>
  <si>
    <t>VIL10-11+1/8</t>
  </si>
  <si>
    <t>VIL10-11+1/4</t>
  </si>
  <si>
    <t>VIL10-11+3/8</t>
  </si>
  <si>
    <t>y= -291,17X+6024</t>
  </si>
  <si>
    <t>93</t>
  </si>
  <si>
    <t>vil10-11,5</t>
  </si>
  <si>
    <t>equation pour les points compris entre 12,1 et 11,6par rapport Cm/basis</t>
  </si>
  <si>
    <t>VIL10-11+5/8</t>
  </si>
  <si>
    <t>VIL10-11+3/4</t>
  </si>
  <si>
    <t>VIL10-11+7/8</t>
  </si>
  <si>
    <t>vil10-12,0</t>
  </si>
  <si>
    <t>VIL10-12,0D+G</t>
  </si>
  <si>
    <t>VIL10-12+1/8</t>
  </si>
  <si>
    <t>VIL10-12+1/4</t>
  </si>
  <si>
    <t>VIL10-12+3/8</t>
  </si>
  <si>
    <t>vil10-12,5</t>
  </si>
  <si>
    <t>VIL10-12+5/8</t>
  </si>
  <si>
    <t>VIL10-12+3/4</t>
  </si>
  <si>
    <t>VIL10-12+7/8</t>
  </si>
  <si>
    <t>vil10-13,0</t>
  </si>
  <si>
    <t>90</t>
  </si>
  <si>
    <t>VIL10-13+1/8</t>
  </si>
  <si>
    <t>VIL10-13+1/4</t>
  </si>
  <si>
    <t>VIL10-13+3/8</t>
  </si>
  <si>
    <t>vil10-13,5</t>
  </si>
  <si>
    <t>VIL10-13+5/8</t>
  </si>
  <si>
    <t>VIL10-13+3/4</t>
  </si>
  <si>
    <t>VIL10-13+7/8</t>
  </si>
  <si>
    <t>vil10-14,0</t>
  </si>
  <si>
    <t>VIL10-14,0D+G</t>
  </si>
  <si>
    <t>VIL10-14+1/4</t>
  </si>
  <si>
    <t>vil10-14,5</t>
  </si>
  <si>
    <t>VIL10-14+5/8</t>
  </si>
  <si>
    <t>VIL10-14+3/4</t>
  </si>
  <si>
    <t>VIL10-14+7/8</t>
  </si>
  <si>
    <t>vil10-15,0</t>
  </si>
  <si>
    <t>VIL10-15,0D</t>
  </si>
  <si>
    <t>VIL10-15,0G</t>
  </si>
  <si>
    <t>VIL10-15+1/8</t>
  </si>
  <si>
    <t>VIL10-15+1/4</t>
  </si>
  <si>
    <t>VIL10-15+3/8</t>
  </si>
  <si>
    <t>vil10-15,5</t>
  </si>
  <si>
    <t>VIL10-15+5/8</t>
  </si>
  <si>
    <t>VIL10-15+3/4</t>
  </si>
  <si>
    <t>y = -248,93x + 5817,7</t>
  </si>
  <si>
    <t>VIL10-15+7/8</t>
  </si>
  <si>
    <t xml:space="preserve">pour les points compris entre 16,6 et 16,1 l'équation utilisée est </t>
  </si>
  <si>
    <t>vil10-16,0</t>
  </si>
  <si>
    <t>VIL10-16,0D+G</t>
  </si>
  <si>
    <t>VIL10-16+1/8</t>
  </si>
  <si>
    <t>VIL10-16+1/4</t>
  </si>
  <si>
    <t>vil10-16,5</t>
  </si>
  <si>
    <t>VIL10-16+5/8</t>
  </si>
  <si>
    <t>VIL10-16+3/4</t>
  </si>
  <si>
    <t>VIL10-16+3/8</t>
  </si>
  <si>
    <t>VIL10-16+7/8</t>
  </si>
  <si>
    <t>vil10-17,0</t>
  </si>
  <si>
    <t>VIL10-17,0D+G</t>
  </si>
  <si>
    <t>VIL10-17+1/8</t>
  </si>
  <si>
    <t>VIL10-17+1/4</t>
  </si>
  <si>
    <t>VIL10-17+3/8</t>
  </si>
  <si>
    <t>vil10-17,5</t>
  </si>
  <si>
    <t>VIL10-17+5/8</t>
  </si>
  <si>
    <t>VIL10-17+3/4</t>
  </si>
  <si>
    <t>VIL10-17+7/8</t>
  </si>
  <si>
    <t>vil10-18,0</t>
  </si>
  <si>
    <t>VIL10-18,0D+G</t>
  </si>
  <si>
    <t>VIL10-18+1/8</t>
  </si>
  <si>
    <t>VIL10-18+1/4</t>
  </si>
  <si>
    <t>VIL10-18+3/8</t>
  </si>
  <si>
    <t>vil10-18,5</t>
  </si>
  <si>
    <t>VIL10-18+5/8</t>
  </si>
  <si>
    <t>VIL10-18+7/8</t>
  </si>
  <si>
    <t>VIL10-18+3/4</t>
  </si>
  <si>
    <t>vil10-19,0</t>
  </si>
  <si>
    <t>VIL10-19,0D</t>
  </si>
  <si>
    <t>VIL10-19,0G</t>
  </si>
  <si>
    <t>VIL10-19+1/8</t>
  </si>
  <si>
    <t>VIL10-19+1/4</t>
  </si>
  <si>
    <t>VIL10-19+3/8</t>
  </si>
  <si>
    <t>vil10-19,5</t>
  </si>
  <si>
    <t>VIL10-19+5/8</t>
  </si>
  <si>
    <t>VIL10-19+3/4</t>
  </si>
  <si>
    <t>Vil10-U/Th-F</t>
  </si>
  <si>
    <t>VIL10-19+7/8</t>
  </si>
  <si>
    <t>vil10-20,0</t>
  </si>
  <si>
    <t>Vil10-U/Th-E</t>
  </si>
  <si>
    <t>VIL10-20D+G</t>
  </si>
  <si>
    <t>Vil10-U/Th-D</t>
  </si>
  <si>
    <t>VIL10-20+1/4</t>
  </si>
  <si>
    <t>vil10-20,5</t>
  </si>
  <si>
    <t>Vil10-U/Th-C</t>
  </si>
  <si>
    <t>VIL10-20+5/8</t>
  </si>
  <si>
    <t>vil10-21,0</t>
  </si>
  <si>
    <t>Vil10-U/Th-B</t>
  </si>
  <si>
    <t>VIL10-21D+G</t>
  </si>
  <si>
    <t>Vil10-U/Th-A</t>
  </si>
  <si>
    <t>cm par kY</t>
  </si>
  <si>
    <t>U/Th A</t>
  </si>
  <si>
    <t>U error</t>
  </si>
  <si>
    <t>Vil10 [U], ppm</t>
  </si>
  <si>
    <t>age error, yr</t>
  </si>
  <si>
    <t>Vil10, U/Th age year/2000</t>
  </si>
  <si>
    <t>vil10 position2</t>
  </si>
  <si>
    <t>vil10 position</t>
  </si>
  <si>
    <t>2 s error years</t>
  </si>
  <si>
    <t>error cm</t>
  </si>
  <si>
    <t>Vil10, cm/base</t>
  </si>
  <si>
    <t>Sample Name</t>
  </si>
  <si>
    <t>∂13CPDB</t>
  </si>
  <si>
    <t>∂18O PDB</t>
  </si>
  <si>
    <t xml:space="preserve">age AD </t>
  </si>
  <si>
    <t>Vil10, ∂13CPDB</t>
  </si>
  <si>
    <t>Vil10, ∂18O PDB</t>
  </si>
  <si>
    <t>ERROR</t>
  </si>
  <si>
    <t>cm/basis</t>
  </si>
  <si>
    <t>Niveau Amandine</t>
  </si>
  <si>
    <t>poid (µg)</t>
  </si>
  <si>
    <t>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</si>
</sst>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9"/>
      <name val="Geneva"/>
    </font>
    <font>
      <b/>
      <sz val="10"/>
      <name val="Geneva"/>
    </font>
    <font>
      <sz val="9"/>
      <color indexed="18"/>
      <name val="Geneva"/>
    </font>
    <font>
      <sz val="9"/>
      <color indexed="12"/>
      <name val="Geneva"/>
    </font>
    <font>
      <b/>
      <sz val="9"/>
      <name val="Geneva"/>
    </font>
    <font>
      <b/>
      <sz val="10"/>
      <color indexed="10"/>
      <name val="Geneva"/>
    </font>
    <font>
      <sz val="9"/>
      <color indexed="10"/>
      <name val="Geneva"/>
    </font>
    <font>
      <b/>
      <sz val="9"/>
      <color indexed="18"/>
      <name val="Geneva"/>
    </font>
    <font>
      <sz val="10"/>
      <name val="Genev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0" fontId="2" fillId="0" borderId="0" xfId="1" applyFont="1" applyFill="1"/>
    <xf numFmtId="0" fontId="3" fillId="0" borderId="0" xfId="1" applyFont="1" applyFill="1"/>
    <xf numFmtId="0" fontId="1" fillId="0" borderId="0" xfId="1" applyFill="1" applyAlignment="1">
      <alignment horizontal="center"/>
    </xf>
    <xf numFmtId="0" fontId="1" fillId="0" borderId="0" xfId="1"/>
    <xf numFmtId="0" fontId="4" fillId="0" borderId="0" xfId="1" applyFont="1" applyFill="1"/>
    <xf numFmtId="1" fontId="1" fillId="0" borderId="0" xfId="1" applyNumberForma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" fillId="2" borderId="0" xfId="1" applyFill="1"/>
    <xf numFmtId="0" fontId="4" fillId="2" borderId="0" xfId="1" applyFont="1" applyFill="1"/>
    <xf numFmtId="1" fontId="1" fillId="2" borderId="0" xfId="1" applyNumberFormat="1" applyFill="1" applyAlignment="1">
      <alignment horizontal="center"/>
    </xf>
    <xf numFmtId="0" fontId="1" fillId="2" borderId="0" xfId="1" applyFill="1" applyBorder="1" applyAlignment="1">
      <alignment horizontal="center" vertical="center"/>
    </xf>
    <xf numFmtId="0" fontId="3" fillId="2" borderId="0" xfId="1" applyFont="1" applyFill="1"/>
    <xf numFmtId="0" fontId="4" fillId="2" borderId="0" xfId="1" applyFont="1" applyFill="1" applyAlignment="1">
      <alignment horizontal="center"/>
    </xf>
    <xf numFmtId="2" fontId="2" fillId="2" borderId="0" xfId="1" applyNumberFormat="1" applyFont="1" applyFill="1"/>
    <xf numFmtId="0" fontId="1" fillId="2" borderId="0" xfId="1" applyFill="1" applyAlignment="1">
      <alignment horizontal="center"/>
    </xf>
    <xf numFmtId="49" fontId="1" fillId="2" borderId="0" xfId="1" applyNumberFormat="1" applyFill="1" applyAlignment="1">
      <alignment horizontal="center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2" fontId="2" fillId="0" borderId="0" xfId="1" applyNumberFormat="1" applyFont="1" applyFill="1"/>
    <xf numFmtId="0" fontId="1" fillId="0" borderId="0" xfId="1" applyFill="1" applyBorder="1" applyAlignment="1">
      <alignment horizontal="center" vertical="center"/>
    </xf>
    <xf numFmtId="49" fontId="1" fillId="0" borderId="0" xfId="1" applyNumberFormat="1" applyFill="1" applyAlignment="1">
      <alignment horizontal="center"/>
    </xf>
    <xf numFmtId="0" fontId="1" fillId="0" borderId="0" xfId="1" applyNumberFormat="1" applyFill="1" applyAlignment="1">
      <alignment horizontal="center"/>
    </xf>
    <xf numFmtId="0" fontId="5" fillId="0" borderId="0" xfId="1" applyFont="1" applyFill="1"/>
    <xf numFmtId="1" fontId="5" fillId="0" borderId="0" xfId="2" applyNumberFormat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6" fillId="0" borderId="0" xfId="1" applyFont="1" applyFill="1"/>
    <xf numFmtId="0" fontId="7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2" applyFont="1" applyAlignment="1">
      <alignment horizontal="center"/>
    </xf>
    <xf numFmtId="1" fontId="5" fillId="0" borderId="0" xfId="2" applyNumberFormat="1" applyFont="1" applyAlignment="1">
      <alignment horizontal="center"/>
    </xf>
    <xf numFmtId="0" fontId="5" fillId="0" borderId="0" xfId="2" applyFont="1"/>
    <xf numFmtId="0" fontId="1" fillId="0" borderId="0" xfId="2"/>
    <xf numFmtId="0" fontId="1" fillId="0" borderId="0" xfId="2" applyFont="1"/>
    <xf numFmtId="0" fontId="1" fillId="0" borderId="0" xfId="2" applyFont="1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10" fillId="0" borderId="0" xfId="2" applyFont="1" applyAlignment="1">
      <alignment horizontal="center"/>
    </xf>
    <xf numFmtId="1" fontId="10" fillId="0" borderId="0" xfId="2" applyNumberFormat="1" applyFont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_Vil6-iso" xfId="2"/>
    <cellStyle name="Normal_Vill 10 copi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ouchoud%20Isabelle\Mes%20documents\Sp&#233;l&#233;oth&#232;mes\Intergl-se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leotheque%20Dominique%20Genty\ARBORESCENCE-SITE\FRANCE\VILLARS\SAMPLES\VIL-STM10\DATA\Vil10-is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genty\LOCALS~1\Temp\CC28%20second%20version\FINAL%20REVISION%20AFTER%20REVIEW%202\CC28%20data%20for%20resubmission\Documents%20and%20Settings\Russell\Desktop\Desktop%20Office%20PC\RESEARCH\ITALY\stalagmite%20data%20and%20papers\CC%205\C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\STM\VILLARS\Vilstm9\Vil9-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genty\LOCALS~1\Temp\Villars\Dea-Montreal\U-Th\CAR1plane-corep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8O-d13C-time+vil9+V1"/>
      <sheetName val="d18O-d13C-time+vil9"/>
      <sheetName val="d18O-d13C-time"/>
      <sheetName val="GR-vil10 (2)"/>
      <sheetName val="GR-vil10"/>
      <sheetName val="GR-inv"/>
      <sheetName val="vil10-UTh"/>
      <sheetName val="O-C"/>
      <sheetName val="Vil10-data"/>
      <sheetName val="Vill9"/>
      <sheetName val="Vil-stm1iso-2009"/>
    </sheetNames>
    <sheetDataSet>
      <sheetData sheetId="6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age model"/>
      <sheetName val="Chart2"/>
      <sheetName val="Age data summary"/>
      <sheetName val="Chart1"/>
      <sheetName val="Linear age model"/>
      <sheetName val="Extn rates"/>
      <sheetName val="CC5 ages - all data"/>
      <sheetName val="CC5 Output 05090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  <sheetName val="data-final-last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-A"/>
      <sheetName val="Car1-B"/>
      <sheetName val="RAZ"/>
    </sheetNames>
    <sheetDataSet>
      <sheetData sheetId="0"/>
      <sheetData sheetId="1">
        <row r="9">
          <cell r="A9" t="str">
            <v>229Th 1</v>
          </cell>
          <cell r="B9">
            <v>0</v>
          </cell>
          <cell r="C9">
            <v>30</v>
          </cell>
        </row>
        <row r="10">
          <cell r="A10" t="str">
            <v>TD 1</v>
          </cell>
          <cell r="B10">
            <v>2.3199999999999998</v>
          </cell>
          <cell r="C10">
            <v>0</v>
          </cell>
        </row>
        <row r="11">
          <cell r="A11" t="str">
            <v>TD 2</v>
          </cell>
          <cell r="B11">
            <v>1.2409999999999999E-2</v>
          </cell>
          <cell r="C11">
            <v>0</v>
          </cell>
        </row>
        <row r="12">
          <cell r="A12" t="str">
            <v>Tt 1</v>
          </cell>
          <cell r="B12">
            <v>3.4599999999999999E-2</v>
          </cell>
          <cell r="C12">
            <v>2259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L245"/>
  <sheetViews>
    <sheetView tabSelected="1" topLeftCell="A185" workbookViewId="0">
      <selection activeCell="I169" sqref="I169"/>
    </sheetView>
  </sheetViews>
  <sheetFormatPr baseColWidth="10" defaultColWidth="10.85546875" defaultRowHeight="12.75"/>
  <cols>
    <col min="1" max="1" width="16" style="1" customWidth="1"/>
    <col min="2" max="2" width="6" style="1" customWidth="1"/>
    <col min="3" max="3" width="21.28515625" style="4" customWidth="1"/>
    <col min="4" max="4" width="7" style="2" customWidth="1"/>
    <col min="5" max="5" width="21.28515625" style="4" customWidth="1"/>
    <col min="6" max="6" width="9.140625" style="2" customWidth="1"/>
    <col min="7" max="7" width="10.85546875" style="3" customWidth="1"/>
    <col min="8" max="8" width="10.85546875" style="1" customWidth="1"/>
    <col min="9" max="9" width="20.7109375" style="1" customWidth="1"/>
    <col min="10" max="10" width="7" style="2" customWidth="1"/>
    <col min="11" max="11" width="20.7109375" style="1" customWidth="1"/>
    <col min="12" max="12" width="9.140625" style="2" customWidth="1"/>
    <col min="13" max="13" width="20.7109375" style="1" customWidth="1"/>
    <col min="14" max="15" width="10.85546875" style="1" customWidth="1"/>
    <col min="16" max="16" width="9.140625" style="2" customWidth="1"/>
    <col min="17" max="18" width="10.85546875" style="1" customWidth="1"/>
    <col min="19" max="19" width="20.7109375" style="1" customWidth="1"/>
    <col min="20" max="20" width="5.42578125" style="1" customWidth="1"/>
    <col min="21" max="21" width="3" style="1" customWidth="1"/>
    <col min="22" max="22" width="3.85546875" style="1" customWidth="1"/>
    <col min="23" max="23" width="3.42578125" style="1" customWidth="1"/>
    <col min="24" max="24" width="3.7109375" style="1" customWidth="1"/>
    <col min="25" max="25" width="5.140625" style="1" customWidth="1"/>
    <col min="26" max="26" width="7" style="2" customWidth="1"/>
    <col min="27" max="27" width="9.140625" style="2" customWidth="1"/>
    <col min="28" max="34" width="10.85546875" style="1" customWidth="1"/>
    <col min="35" max="35" width="16.5703125" style="1" customWidth="1"/>
    <col min="36" max="36" width="10.85546875" style="1" customWidth="1"/>
    <col min="37" max="37" width="13.28515625" style="1" customWidth="1"/>
    <col min="38" max="16384" width="10.85546875" style="1"/>
  </cols>
  <sheetData>
    <row r="1" spans="1:38" s="47" customFormat="1" ht="39" thickBot="1">
      <c r="A1" s="54" t="s">
        <v>259</v>
      </c>
      <c r="B1" s="55" t="s">
        <v>258</v>
      </c>
      <c r="C1" s="54" t="s">
        <v>257</v>
      </c>
      <c r="D1" s="51" t="s">
        <v>251</v>
      </c>
      <c r="E1" s="54" t="s">
        <v>257</v>
      </c>
      <c r="F1" s="51" t="s">
        <v>250</v>
      </c>
      <c r="G1" s="53" t="s">
        <v>256</v>
      </c>
      <c r="H1" s="47" t="s">
        <v>255</v>
      </c>
      <c r="I1" s="52" t="s">
        <v>243</v>
      </c>
      <c r="J1" s="51" t="s">
        <v>254</v>
      </c>
      <c r="K1" s="52" t="s">
        <v>243</v>
      </c>
      <c r="L1" s="51" t="s">
        <v>253</v>
      </c>
      <c r="M1" s="52" t="s">
        <v>243</v>
      </c>
      <c r="O1" s="47" t="s">
        <v>252</v>
      </c>
      <c r="P1" s="51" t="s">
        <v>250</v>
      </c>
      <c r="S1" s="52" t="s">
        <v>243</v>
      </c>
      <c r="Z1" s="51" t="s">
        <v>251</v>
      </c>
      <c r="AA1" s="51" t="s">
        <v>250</v>
      </c>
      <c r="AB1" s="49" t="s">
        <v>249</v>
      </c>
      <c r="AC1" s="49" t="s">
        <v>248</v>
      </c>
      <c r="AD1" s="49" t="s">
        <v>247</v>
      </c>
      <c r="AE1" s="50" t="s">
        <v>243</v>
      </c>
      <c r="AF1" s="49" t="s">
        <v>246</v>
      </c>
      <c r="AG1" s="48" t="s">
        <v>245</v>
      </c>
      <c r="AH1" s="48" t="s">
        <v>244</v>
      </c>
      <c r="AI1" s="48" t="s">
        <v>243</v>
      </c>
      <c r="AJ1" s="48" t="s">
        <v>242</v>
      </c>
      <c r="AK1" s="48" t="s">
        <v>241</v>
      </c>
      <c r="AL1" s="48" t="s">
        <v>240</v>
      </c>
    </row>
    <row r="2" spans="1:38" s="21" customFormat="1">
      <c r="A2" s="45"/>
      <c r="B2" s="46"/>
      <c r="C2" s="45" t="s">
        <v>239</v>
      </c>
      <c r="D2" s="43"/>
      <c r="E2" s="45"/>
      <c r="F2" s="43"/>
      <c r="G2" s="44">
        <v>21.75</v>
      </c>
      <c r="H2" s="21">
        <v>0.25</v>
      </c>
      <c r="I2" s="21">
        <v>361</v>
      </c>
      <c r="J2" s="43"/>
      <c r="K2" s="21">
        <v>361</v>
      </c>
      <c r="L2" s="43"/>
      <c r="M2" s="21">
        <v>361</v>
      </c>
      <c r="O2" s="21">
        <f>2000-M2</f>
        <v>1639</v>
      </c>
      <c r="P2" s="43"/>
      <c r="R2" s="21">
        <v>21.75</v>
      </c>
      <c r="S2" s="21">
        <v>361</v>
      </c>
      <c r="T2" s="21">
        <f>(R3-R94)*1000/(S94-S3)</f>
        <v>4.508650296458784</v>
      </c>
      <c r="U2" s="21" t="s">
        <v>238</v>
      </c>
      <c r="Z2" s="43"/>
      <c r="AA2" s="43"/>
      <c r="AB2" s="38" t="s">
        <v>237</v>
      </c>
      <c r="AC2" s="38">
        <f>(21.5+22)/2</f>
        <v>21.75</v>
      </c>
      <c r="AD2" s="38">
        <f>AC2-21.5</f>
        <v>0.25</v>
      </c>
      <c r="AE2" s="37">
        <v>361</v>
      </c>
      <c r="AF2" s="36">
        <v>11</v>
      </c>
      <c r="AG2" s="31">
        <v>-4.5</v>
      </c>
      <c r="AH2" s="21">
        <v>-2.5</v>
      </c>
      <c r="AI2" s="31">
        <v>361</v>
      </c>
      <c r="AJ2" s="31">
        <v>22</v>
      </c>
      <c r="AK2" s="21">
        <v>0.126</v>
      </c>
    </row>
    <row r="3" spans="1:38" ht="12">
      <c r="A3" s="6" t="s">
        <v>236</v>
      </c>
      <c r="B3" s="6" t="s">
        <v>33</v>
      </c>
      <c r="C3" s="8">
        <v>21</v>
      </c>
      <c r="D3" s="6">
        <v>-4.4296468034930765</v>
      </c>
      <c r="E3" s="8">
        <v>21</v>
      </c>
      <c r="F3" s="6">
        <v>-8.8708250931955988</v>
      </c>
      <c r="G3" s="3">
        <f>E3+0.6</f>
        <v>21.6</v>
      </c>
      <c r="I3" s="7">
        <f>-256.91*G3+5948.8</f>
        <v>399.54399999999896</v>
      </c>
      <c r="J3" s="6">
        <v>-4.4296468034930765</v>
      </c>
      <c r="K3" s="7">
        <v>399.54399999999896</v>
      </c>
      <c r="L3" s="6">
        <v>-8.8708250931955988</v>
      </c>
      <c r="M3" s="7">
        <v>399.54399999999896</v>
      </c>
      <c r="O3" s="21">
        <f>2000-M3</f>
        <v>1600.456000000001</v>
      </c>
      <c r="P3" s="6">
        <v>-8.8708250931955988</v>
      </c>
      <c r="R3" s="1">
        <v>21.6</v>
      </c>
      <c r="S3" s="7">
        <v>399.54399999999896</v>
      </c>
      <c r="Z3" s="6">
        <v>-4.4296468034930765</v>
      </c>
      <c r="AA3" s="6">
        <v>-8.8708250931955988</v>
      </c>
      <c r="AB3" s="40"/>
      <c r="AC3" s="39"/>
      <c r="AD3" s="39"/>
      <c r="AE3" s="42"/>
      <c r="AF3" s="41"/>
      <c r="AG3" s="24"/>
      <c r="AI3" s="1">
        <v>399.54399999999896</v>
      </c>
    </row>
    <row r="4" spans="1:38">
      <c r="A4" s="4" t="s">
        <v>234</v>
      </c>
      <c r="B4" s="4">
        <v>94</v>
      </c>
      <c r="C4" s="4">
        <v>21</v>
      </c>
      <c r="D4" s="20">
        <v>-4.2468328244274289</v>
      </c>
      <c r="E4" s="4">
        <v>21</v>
      </c>
      <c r="F4" s="20">
        <v>-8.2716205260345337</v>
      </c>
      <c r="G4" s="3">
        <f>E4+0.6</f>
        <v>21.6</v>
      </c>
      <c r="I4" s="7">
        <f>-256.91*G4+5948.8</f>
        <v>399.54399999999896</v>
      </c>
      <c r="J4" s="20">
        <v>-4.2468328244274289</v>
      </c>
      <c r="K4" s="7">
        <v>399.54399999999896</v>
      </c>
      <c r="L4" s="20">
        <v>-8.2716205260345337</v>
      </c>
      <c r="M4" s="7">
        <v>399.54399999999896</v>
      </c>
      <c r="O4" s="21">
        <f>2000-M4</f>
        <v>1600.456000000001</v>
      </c>
      <c r="P4" s="20">
        <v>-8.2716205260345337</v>
      </c>
      <c r="R4" s="1">
        <v>21.6</v>
      </c>
      <c r="S4" s="7">
        <v>399.54399999999896</v>
      </c>
      <c r="Z4" s="20">
        <v>-4.2468328244274289</v>
      </c>
      <c r="AA4" s="20">
        <v>-8.2716205260345337</v>
      </c>
      <c r="AB4" s="38" t="s">
        <v>235</v>
      </c>
      <c r="AC4" s="38">
        <f>(15.9+16.6)/2</f>
        <v>16.25</v>
      </c>
      <c r="AD4" s="38">
        <f>AC4-15.9</f>
        <v>0.34999999999999964</v>
      </c>
      <c r="AE4" s="37">
        <v>1774</v>
      </c>
      <c r="AF4" s="36">
        <v>33</v>
      </c>
      <c r="AG4" s="31">
        <v>-4.5</v>
      </c>
      <c r="AH4" s="1">
        <f>$AH$2</f>
        <v>-2.5</v>
      </c>
      <c r="AI4" s="1">
        <v>399.54399999999896</v>
      </c>
    </row>
    <row r="5" spans="1:38">
      <c r="A5" s="4" t="s">
        <v>234</v>
      </c>
      <c r="B5" s="23">
        <v>84</v>
      </c>
      <c r="C5" s="4">
        <v>21</v>
      </c>
      <c r="D5" s="20">
        <v>-4.3790639766163624</v>
      </c>
      <c r="E5" s="4">
        <v>21</v>
      </c>
      <c r="F5" s="20">
        <v>-8.5902414560433531</v>
      </c>
      <c r="G5" s="3">
        <f>E5+0.6</f>
        <v>21.6</v>
      </c>
      <c r="I5" s="7">
        <f>-256.91*G5+5948.8</f>
        <v>399.54399999999896</v>
      </c>
      <c r="J5" s="20">
        <v>-4.3790639766163624</v>
      </c>
      <c r="K5" s="7">
        <v>399.54399999999896</v>
      </c>
      <c r="L5" s="20">
        <v>-8.5902414560433531</v>
      </c>
      <c r="M5" s="7">
        <v>399.54399999999896</v>
      </c>
      <c r="O5" s="21">
        <f>2000-M5</f>
        <v>1600.456000000001</v>
      </c>
      <c r="P5" s="20">
        <v>-8.5902414560433531</v>
      </c>
      <c r="R5" s="1">
        <v>21.6</v>
      </c>
      <c r="S5" s="7">
        <v>399.54399999999896</v>
      </c>
      <c r="Z5" s="20">
        <v>-4.3790639766163624</v>
      </c>
      <c r="AA5" s="20">
        <v>-8.5902414560433531</v>
      </c>
      <c r="AB5" s="40"/>
      <c r="AC5" s="39"/>
      <c r="AD5" s="39"/>
      <c r="AE5" s="42"/>
      <c r="AF5" s="41"/>
      <c r="AG5" s="24"/>
      <c r="AI5" s="1">
        <v>399.54399999999896</v>
      </c>
    </row>
    <row r="6" spans="1:38">
      <c r="A6" s="1" t="s">
        <v>233</v>
      </c>
      <c r="B6" s="2" t="s">
        <v>125</v>
      </c>
      <c r="C6" s="35">
        <v>20.625</v>
      </c>
      <c r="D6" s="1">
        <v>-4.2560164645076801</v>
      </c>
      <c r="E6" s="35">
        <v>20.625</v>
      </c>
      <c r="F6" s="1">
        <v>-9.1284954755189975</v>
      </c>
      <c r="G6" s="3">
        <f>E6+0.6</f>
        <v>21.225000000000001</v>
      </c>
      <c r="I6" s="7">
        <f>-256.91*G6+5948.8</f>
        <v>495.88524999999936</v>
      </c>
      <c r="J6" s="1">
        <v>-4.2560164645076801</v>
      </c>
      <c r="K6" s="7">
        <v>495.88524999999936</v>
      </c>
      <c r="L6" s="1">
        <v>-9.1284954755189975</v>
      </c>
      <c r="M6" s="7">
        <v>495.88524999999936</v>
      </c>
      <c r="O6" s="21">
        <f>2000-M6</f>
        <v>1504.1147500000006</v>
      </c>
      <c r="P6" s="1">
        <v>-9.1284954755189975</v>
      </c>
      <c r="R6" s="1">
        <v>21.225000000000001</v>
      </c>
      <c r="S6" s="7">
        <v>495.88524999999936</v>
      </c>
      <c r="Z6" s="1">
        <v>-4.2560164645076801</v>
      </c>
      <c r="AA6" s="1">
        <v>-9.1284954755189975</v>
      </c>
      <c r="AB6" s="38" t="s">
        <v>232</v>
      </c>
      <c r="AC6" s="38">
        <f>(11.3+12.2)/2</f>
        <v>11.75</v>
      </c>
      <c r="AD6" s="38">
        <f>AC6-11.3</f>
        <v>0.44999999999999929</v>
      </c>
      <c r="AE6" s="37">
        <v>2562</v>
      </c>
      <c r="AF6" s="36">
        <v>40</v>
      </c>
      <c r="AG6" s="31">
        <v>-4.5</v>
      </c>
      <c r="AH6" s="1">
        <f>$AH$2</f>
        <v>-2.5</v>
      </c>
      <c r="AI6" s="1">
        <v>495.88524999999936</v>
      </c>
    </row>
    <row r="7" spans="1:38">
      <c r="A7" s="22" t="s">
        <v>231</v>
      </c>
      <c r="B7" s="22" t="s">
        <v>11</v>
      </c>
      <c r="C7" s="22">
        <v>20.5</v>
      </c>
      <c r="D7" s="20">
        <v>-4.2702049767001045</v>
      </c>
      <c r="E7" s="22">
        <v>20.5</v>
      </c>
      <c r="F7" s="20">
        <v>-9.0643511120301454</v>
      </c>
      <c r="G7" s="3">
        <f>E7+0.6</f>
        <v>21.1</v>
      </c>
      <c r="I7" s="7">
        <f>-256.91*G7+5948.8</f>
        <v>527.99899999999889</v>
      </c>
      <c r="J7" s="20">
        <v>-4.2702049767001045</v>
      </c>
      <c r="K7" s="7">
        <v>527.99899999999889</v>
      </c>
      <c r="L7" s="20">
        <v>-9.0643511120301454</v>
      </c>
      <c r="M7" s="7">
        <v>527.99899999999889</v>
      </c>
      <c r="O7" s="21">
        <f>2000-M7</f>
        <v>1472.0010000000011</v>
      </c>
      <c r="P7" s="20">
        <v>-9.0643511120301454</v>
      </c>
      <c r="R7" s="1">
        <v>21.1</v>
      </c>
      <c r="S7" s="7">
        <v>527.99899999999889</v>
      </c>
      <c r="Z7" s="20">
        <v>-4.2702049767001045</v>
      </c>
      <c r="AA7" s="20">
        <v>-9.0643511120301454</v>
      </c>
      <c r="AB7" s="40"/>
      <c r="AC7" s="39"/>
      <c r="AD7" s="39"/>
      <c r="AE7" s="42"/>
      <c r="AF7" s="41"/>
      <c r="AG7" s="24"/>
      <c r="AI7" s="1">
        <v>527.99899999999889</v>
      </c>
    </row>
    <row r="8" spans="1:38">
      <c r="A8" s="1" t="s">
        <v>230</v>
      </c>
      <c r="B8" s="2" t="s">
        <v>6</v>
      </c>
      <c r="C8" s="35">
        <v>20.25</v>
      </c>
      <c r="D8" s="1">
        <v>-4.3374117359510773</v>
      </c>
      <c r="E8" s="35">
        <v>20.25</v>
      </c>
      <c r="F8" s="1">
        <v>-9.3418989621510473</v>
      </c>
      <c r="G8" s="3">
        <f>E8+0.6</f>
        <v>20.85</v>
      </c>
      <c r="I8" s="7">
        <f>-256.91*G8+5948.8</f>
        <v>592.22649999999885</v>
      </c>
      <c r="J8" s="1">
        <v>-4.3374117359510773</v>
      </c>
      <c r="K8" s="7">
        <v>592.22649999999885</v>
      </c>
      <c r="L8" s="1">
        <v>-9.3418989621510473</v>
      </c>
      <c r="M8" s="7">
        <v>592.22649999999885</v>
      </c>
      <c r="O8" s="21">
        <f>2000-M8</f>
        <v>1407.7735000000011</v>
      </c>
      <c r="P8" s="1">
        <v>-9.3418989621510473</v>
      </c>
      <c r="R8" s="1">
        <v>20.85</v>
      </c>
      <c r="S8" s="7">
        <v>592.22649999999885</v>
      </c>
      <c r="Z8" s="1">
        <v>-4.3374117359510773</v>
      </c>
      <c r="AA8" s="1">
        <v>-9.3418989621510473</v>
      </c>
      <c r="AB8" s="38" t="s">
        <v>229</v>
      </c>
      <c r="AC8" s="38">
        <f>(7.5+8.3)/2</f>
        <v>7.9</v>
      </c>
      <c r="AD8" s="38">
        <f>AC8-7.5</f>
        <v>0.40000000000000036</v>
      </c>
      <c r="AE8" s="37">
        <v>4727</v>
      </c>
      <c r="AF8" s="36">
        <v>52</v>
      </c>
      <c r="AG8" s="31">
        <v>-4.5</v>
      </c>
      <c r="AH8" s="1">
        <f>$AH$2</f>
        <v>-2.5</v>
      </c>
      <c r="AI8" s="1">
        <v>592.22649999999885</v>
      </c>
    </row>
    <row r="9" spans="1:38" ht="12">
      <c r="A9" s="6" t="s">
        <v>228</v>
      </c>
      <c r="B9" s="6" t="s">
        <v>48</v>
      </c>
      <c r="C9" s="8">
        <v>20</v>
      </c>
      <c r="D9" s="6">
        <v>-4.4091609118046895</v>
      </c>
      <c r="E9" s="8">
        <v>20</v>
      </c>
      <c r="F9" s="6">
        <v>-9.9797641415763572</v>
      </c>
      <c r="G9" s="3">
        <f>E9+0.6</f>
        <v>20.6</v>
      </c>
      <c r="I9" s="7">
        <f>-256.91*G9+5948.8</f>
        <v>656.45399999999972</v>
      </c>
      <c r="J9" s="6">
        <v>-4.4091609118046895</v>
      </c>
      <c r="K9" s="7">
        <v>656.45399999999972</v>
      </c>
      <c r="L9" s="6">
        <v>-9.9797641415763572</v>
      </c>
      <c r="M9" s="7">
        <v>656.45399999999972</v>
      </c>
      <c r="O9" s="21">
        <f>2000-M9</f>
        <v>1343.5460000000003</v>
      </c>
      <c r="P9" s="6">
        <v>-9.9797641415763572</v>
      </c>
      <c r="R9" s="1">
        <v>20.6</v>
      </c>
      <c r="S9" s="7">
        <v>656.45399999999972</v>
      </c>
      <c r="Z9" s="6">
        <v>-4.4091609118046895</v>
      </c>
      <c r="AA9" s="6">
        <v>-9.9797641415763572</v>
      </c>
      <c r="AB9" s="40"/>
      <c r="AC9" s="39"/>
      <c r="AD9" s="39"/>
      <c r="AE9" s="42"/>
      <c r="AF9" s="41"/>
      <c r="AG9" s="24"/>
      <c r="AI9" s="1">
        <v>656.45399999999972</v>
      </c>
    </row>
    <row r="10" spans="1:38">
      <c r="A10" s="4" t="s">
        <v>226</v>
      </c>
      <c r="B10" s="4">
        <v>111</v>
      </c>
      <c r="C10" s="4">
        <v>20</v>
      </c>
      <c r="D10" s="20">
        <v>-4.3700702286375517</v>
      </c>
      <c r="E10" s="4">
        <v>20</v>
      </c>
      <c r="F10" s="20">
        <v>-9.5040708124721256</v>
      </c>
      <c r="G10" s="3">
        <f>E10+0.6</f>
        <v>20.6</v>
      </c>
      <c r="I10" s="7">
        <f>-256.91*G10+5948.8</f>
        <v>656.45399999999972</v>
      </c>
      <c r="J10" s="20">
        <v>-4.3700702286375517</v>
      </c>
      <c r="K10" s="7">
        <v>656.45399999999972</v>
      </c>
      <c r="L10" s="20">
        <v>-9.5040708124721256</v>
      </c>
      <c r="M10" s="7">
        <v>656.45399999999972</v>
      </c>
      <c r="O10" s="21">
        <f>2000-M10</f>
        <v>1343.5460000000003</v>
      </c>
      <c r="P10" s="20">
        <v>-9.5040708124721256</v>
      </c>
      <c r="R10" s="1">
        <v>20.6</v>
      </c>
      <c r="S10" s="7">
        <v>656.45399999999972</v>
      </c>
      <c r="Z10" s="20">
        <v>-4.3700702286375517</v>
      </c>
      <c r="AA10" s="20">
        <v>-9.5040708124721256</v>
      </c>
      <c r="AB10" s="38" t="s">
        <v>227</v>
      </c>
      <c r="AC10" s="38">
        <f>(5.6+6.3)/2</f>
        <v>5.9499999999999993</v>
      </c>
      <c r="AD10" s="38">
        <f>AC10-5.6</f>
        <v>0.34999999999999964</v>
      </c>
      <c r="AE10" s="37">
        <v>6177</v>
      </c>
      <c r="AF10" s="37">
        <v>71</v>
      </c>
      <c r="AG10" s="31">
        <v>-4.5</v>
      </c>
      <c r="AH10" s="1">
        <f>$AH$2</f>
        <v>-2.5</v>
      </c>
      <c r="AI10" s="1">
        <v>656.45399999999972</v>
      </c>
    </row>
    <row r="11" spans="1:38">
      <c r="A11" s="4" t="s">
        <v>226</v>
      </c>
      <c r="B11" s="23">
        <v>92</v>
      </c>
      <c r="C11" s="4">
        <v>20</v>
      </c>
      <c r="D11" s="20">
        <v>-4.3169838007684849</v>
      </c>
      <c r="E11" s="4">
        <v>20</v>
      </c>
      <c r="F11" s="20">
        <v>-9.6752163806800944</v>
      </c>
      <c r="G11" s="3">
        <f>E11+0.6</f>
        <v>20.6</v>
      </c>
      <c r="I11" s="7">
        <f>-256.91*G11+5948.8</f>
        <v>656.45399999999972</v>
      </c>
      <c r="J11" s="20">
        <v>-4.3169838007684849</v>
      </c>
      <c r="K11" s="7">
        <v>656.45399999999972</v>
      </c>
      <c r="L11" s="20">
        <v>-9.6752163806800944</v>
      </c>
      <c r="M11" s="7">
        <v>656.45399999999972</v>
      </c>
      <c r="O11" s="21">
        <f>2000-M11</f>
        <v>1343.5460000000003</v>
      </c>
      <c r="P11" s="20">
        <v>-9.6752163806800944</v>
      </c>
      <c r="R11" s="1">
        <v>20.6</v>
      </c>
      <c r="S11" s="7">
        <v>656.45399999999972</v>
      </c>
      <c r="Z11" s="20">
        <v>-4.3169838007684849</v>
      </c>
      <c r="AA11" s="20">
        <v>-9.6752163806800944</v>
      </c>
      <c r="AB11" s="40"/>
      <c r="AC11" s="39"/>
      <c r="AD11" s="39"/>
      <c r="AE11" s="37"/>
      <c r="AF11" s="37"/>
      <c r="AG11" s="24"/>
      <c r="AI11" s="1">
        <v>656.45399999999972</v>
      </c>
    </row>
    <row r="12" spans="1:38" ht="12">
      <c r="A12" s="26" t="s">
        <v>225</v>
      </c>
      <c r="B12" s="24" t="s">
        <v>67</v>
      </c>
      <c r="C12" s="33">
        <v>19.875</v>
      </c>
      <c r="D12" s="1">
        <v>-4.5643095233651634</v>
      </c>
      <c r="E12" s="33">
        <v>19.875</v>
      </c>
      <c r="F12" s="1">
        <v>-9.9332366719695209</v>
      </c>
      <c r="G12" s="3">
        <f>E12+0.6</f>
        <v>20.475000000000001</v>
      </c>
      <c r="I12" s="7">
        <f>-256.91*G12+5948.8</f>
        <v>688.56774999999925</v>
      </c>
      <c r="J12" s="1">
        <v>-4.5643095233651634</v>
      </c>
      <c r="K12" s="7">
        <v>688.56774999999925</v>
      </c>
      <c r="L12" s="1">
        <v>-9.9332366719695209</v>
      </c>
      <c r="M12" s="7">
        <v>688.56774999999925</v>
      </c>
      <c r="O12" s="21">
        <f>2000-M12</f>
        <v>1311.4322500000007</v>
      </c>
      <c r="P12" s="1">
        <v>-9.9332366719695209</v>
      </c>
      <c r="R12" s="1">
        <v>20.475000000000001</v>
      </c>
      <c r="S12" s="7">
        <v>688.56774999999925</v>
      </c>
      <c r="Z12" s="1">
        <v>-4.5643095233651634</v>
      </c>
      <c r="AA12" s="1">
        <v>-9.9332366719695209</v>
      </c>
      <c r="AB12" s="38" t="s">
        <v>224</v>
      </c>
      <c r="AC12" s="38">
        <f>(2.1+3)/2</f>
        <v>2.5499999999999998</v>
      </c>
      <c r="AD12" s="38">
        <f>AC12-2.1</f>
        <v>0.44999999999999973</v>
      </c>
      <c r="AE12" s="37">
        <v>9105</v>
      </c>
      <c r="AF12" s="36">
        <v>99</v>
      </c>
      <c r="AG12" s="31">
        <v>-4.5</v>
      </c>
      <c r="AH12" s="1">
        <f>$AH$2</f>
        <v>-2.5</v>
      </c>
      <c r="AI12" s="1">
        <v>688.56774999999925</v>
      </c>
    </row>
    <row r="13" spans="1:38" ht="12">
      <c r="A13" s="26" t="s">
        <v>223</v>
      </c>
      <c r="B13" s="24" t="s">
        <v>0</v>
      </c>
      <c r="C13" s="33">
        <v>19.75</v>
      </c>
      <c r="D13" s="1">
        <v>-4.4597141215191645</v>
      </c>
      <c r="E13" s="33">
        <v>19.75</v>
      </c>
      <c r="F13" s="1">
        <v>-10.166548063598887</v>
      </c>
      <c r="G13" s="3">
        <f>E13+0.6</f>
        <v>20.350000000000001</v>
      </c>
      <c r="I13" s="7">
        <f>-256.91*G13+5948.8</f>
        <v>720.68149999999969</v>
      </c>
      <c r="J13" s="1">
        <v>-4.4597141215191645</v>
      </c>
      <c r="K13" s="7">
        <v>720.68149999999969</v>
      </c>
      <c r="L13" s="1">
        <v>-10.166548063598887</v>
      </c>
      <c r="M13" s="7">
        <v>720.68149999999969</v>
      </c>
      <c r="O13" s="21">
        <f>2000-M13</f>
        <v>1279.3185000000003</v>
      </c>
      <c r="P13" s="1">
        <v>-10.166548063598887</v>
      </c>
      <c r="R13" s="1">
        <v>20.350000000000001</v>
      </c>
      <c r="S13" s="7">
        <v>720.68149999999969</v>
      </c>
      <c r="Z13" s="1">
        <v>-4.4597141215191645</v>
      </c>
      <c r="AA13" s="1">
        <v>-10.166548063598887</v>
      </c>
      <c r="AI13" s="1">
        <v>720.68149999999969</v>
      </c>
    </row>
    <row r="14" spans="1:38">
      <c r="A14" s="1" t="s">
        <v>222</v>
      </c>
      <c r="B14" s="2" t="s">
        <v>48</v>
      </c>
      <c r="C14" s="35">
        <v>19.625</v>
      </c>
      <c r="D14" s="1">
        <v>-4.626865495733762</v>
      </c>
      <c r="E14" s="35">
        <v>19.625</v>
      </c>
      <c r="F14" s="1">
        <v>-10.076348094360757</v>
      </c>
      <c r="G14" s="3">
        <f>E14+0.6</f>
        <v>20.225000000000001</v>
      </c>
      <c r="I14" s="7">
        <f>-256.91*G14+5948.8</f>
        <v>752.79524999999921</v>
      </c>
      <c r="J14" s="1">
        <v>-4.626865495733762</v>
      </c>
      <c r="K14" s="7">
        <v>752.79524999999921</v>
      </c>
      <c r="L14" s="1">
        <v>-10.076348094360757</v>
      </c>
      <c r="M14" s="7">
        <v>752.79524999999921</v>
      </c>
      <c r="O14" s="21">
        <f>2000-M14</f>
        <v>1247.2047500000008</v>
      </c>
      <c r="P14" s="1">
        <v>-10.076348094360757</v>
      </c>
      <c r="R14" s="1">
        <v>20.225000000000001</v>
      </c>
      <c r="S14" s="7">
        <v>752.79524999999921</v>
      </c>
      <c r="Z14" s="1">
        <v>-4.626865495733762</v>
      </c>
      <c r="AA14" s="1">
        <v>-10.076348094360757</v>
      </c>
      <c r="AI14" s="1">
        <v>752.79524999999921</v>
      </c>
    </row>
    <row r="15" spans="1:38">
      <c r="A15" s="22" t="s">
        <v>221</v>
      </c>
      <c r="B15" s="22" t="s">
        <v>33</v>
      </c>
      <c r="C15" s="22">
        <v>19.5</v>
      </c>
      <c r="D15" s="20">
        <v>-4.6452617413011215</v>
      </c>
      <c r="E15" s="22">
        <v>19.5</v>
      </c>
      <c r="F15" s="20">
        <v>-10.059641546581837</v>
      </c>
      <c r="G15" s="3">
        <f>E15+0.6</f>
        <v>20.100000000000001</v>
      </c>
      <c r="I15" s="7">
        <f>-256.91*G15+5948.8</f>
        <v>784.90899999999965</v>
      </c>
      <c r="J15" s="20">
        <v>-4.6452617413011215</v>
      </c>
      <c r="K15" s="7">
        <v>784.90899999999965</v>
      </c>
      <c r="L15" s="20">
        <v>-10.059641546581837</v>
      </c>
      <c r="M15" s="7">
        <v>784.90899999999965</v>
      </c>
      <c r="O15" s="21">
        <f>2000-M15</f>
        <v>1215.0910000000003</v>
      </c>
      <c r="P15" s="20">
        <v>-10.059641546581837</v>
      </c>
      <c r="R15" s="1">
        <v>20.100000000000001</v>
      </c>
      <c r="S15" s="7">
        <v>784.90899999999965</v>
      </c>
      <c r="Z15" s="20">
        <v>-4.6452617413011215</v>
      </c>
      <c r="AA15" s="20">
        <v>-10.059641546581837</v>
      </c>
      <c r="AI15" s="1">
        <v>784.90899999999965</v>
      </c>
    </row>
    <row r="16" spans="1:38">
      <c r="A16" s="1" t="s">
        <v>220</v>
      </c>
      <c r="B16" s="2" t="s">
        <v>6</v>
      </c>
      <c r="C16" s="35">
        <v>19.375</v>
      </c>
      <c r="D16" s="1">
        <v>-4.6515938891883293</v>
      </c>
      <c r="E16" s="35">
        <v>19.375</v>
      </c>
      <c r="F16" s="1">
        <v>-10.110332386519099</v>
      </c>
      <c r="G16" s="3">
        <f>E16+0.6</f>
        <v>19.975000000000001</v>
      </c>
      <c r="I16" s="7">
        <f>-256.91*G16+5948.8</f>
        <v>817.02274999999918</v>
      </c>
      <c r="J16" s="1">
        <v>-4.6515938891883293</v>
      </c>
      <c r="K16" s="7">
        <v>817.02274999999918</v>
      </c>
      <c r="L16" s="1">
        <v>-10.110332386519099</v>
      </c>
      <c r="M16" s="7">
        <v>817.02274999999918</v>
      </c>
      <c r="O16" s="21">
        <f>2000-M16</f>
        <v>1182.9772500000008</v>
      </c>
      <c r="P16" s="1">
        <v>-10.110332386519099</v>
      </c>
      <c r="R16" s="1">
        <v>19.975000000000001</v>
      </c>
      <c r="S16" s="7">
        <v>817.02274999999918</v>
      </c>
      <c r="Z16" s="1">
        <v>-4.6515938891883293</v>
      </c>
      <c r="AA16" s="1">
        <v>-10.110332386519099</v>
      </c>
      <c r="AI16" s="1">
        <v>817.02274999999918</v>
      </c>
    </row>
    <row r="17" spans="1:35" ht="12">
      <c r="A17" s="26" t="s">
        <v>219</v>
      </c>
      <c r="B17" s="24" t="s">
        <v>21</v>
      </c>
      <c r="C17" s="33">
        <v>19.25</v>
      </c>
      <c r="D17" s="1">
        <v>-4.4135834131599339</v>
      </c>
      <c r="E17" s="33">
        <v>19.25</v>
      </c>
      <c r="F17" s="1">
        <v>-9.9410298761657163</v>
      </c>
      <c r="G17" s="3">
        <f>E17+0.6</f>
        <v>19.850000000000001</v>
      </c>
      <c r="I17" s="7">
        <f>-256.91*G17+5948.8</f>
        <v>849.13649999999961</v>
      </c>
      <c r="J17" s="1">
        <v>-4.4135834131599339</v>
      </c>
      <c r="K17" s="7">
        <v>849.13649999999961</v>
      </c>
      <c r="L17" s="1">
        <v>-9.9410298761657163</v>
      </c>
      <c r="M17" s="7">
        <v>849.13649999999961</v>
      </c>
      <c r="O17" s="21">
        <f>2000-M17</f>
        <v>1150.8635000000004</v>
      </c>
      <c r="P17" s="1">
        <v>-9.9410298761657163</v>
      </c>
      <c r="R17" s="1">
        <v>19.850000000000001</v>
      </c>
      <c r="S17" s="7">
        <v>849.13649999999961</v>
      </c>
      <c r="Z17" s="1">
        <v>-4.4135834131599339</v>
      </c>
      <c r="AA17" s="1">
        <v>-9.9410298761657163</v>
      </c>
      <c r="AI17" s="1">
        <v>849.13649999999961</v>
      </c>
    </row>
    <row r="18" spans="1:35" ht="12">
      <c r="A18" s="26" t="s">
        <v>218</v>
      </c>
      <c r="B18" s="24" t="s">
        <v>33</v>
      </c>
      <c r="C18" s="33">
        <v>19.125</v>
      </c>
      <c r="D18" s="1">
        <v>-4.4578834848353477</v>
      </c>
      <c r="E18" s="33">
        <v>19.125</v>
      </c>
      <c r="F18" s="1">
        <v>-9.8221058662067335</v>
      </c>
      <c r="G18" s="3">
        <f>E18+0.6</f>
        <v>19.725000000000001</v>
      </c>
      <c r="I18" s="7">
        <f>-256.91*G18+5948.8</f>
        <v>881.25024999999914</v>
      </c>
      <c r="J18" s="1">
        <v>-4.4578834848353477</v>
      </c>
      <c r="K18" s="7">
        <v>881.25024999999914</v>
      </c>
      <c r="L18" s="1">
        <v>-9.8221058662067335</v>
      </c>
      <c r="M18" s="7">
        <v>881.25024999999914</v>
      </c>
      <c r="O18" s="21">
        <f>2000-M18</f>
        <v>1118.7497500000009</v>
      </c>
      <c r="P18" s="1">
        <v>-9.8221058662067335</v>
      </c>
      <c r="R18" s="1">
        <v>19.725000000000001</v>
      </c>
      <c r="S18" s="7">
        <v>881.25024999999914</v>
      </c>
      <c r="Z18" s="1">
        <v>-4.4578834848353477</v>
      </c>
      <c r="AA18" s="1">
        <v>-9.8221058662067335</v>
      </c>
      <c r="AI18" s="1">
        <v>881.25024999999914</v>
      </c>
    </row>
    <row r="19" spans="1:35" ht="12">
      <c r="A19" s="6" t="s">
        <v>217</v>
      </c>
      <c r="B19" s="6" t="s">
        <v>6</v>
      </c>
      <c r="C19" s="8">
        <v>19</v>
      </c>
      <c r="D19" s="6">
        <v>-4.649648344188984</v>
      </c>
      <c r="E19" s="8">
        <v>19</v>
      </c>
      <c r="F19" s="6">
        <v>-10.055525032226569</v>
      </c>
      <c r="G19" s="3">
        <f>E19+0.6</f>
        <v>19.600000000000001</v>
      </c>
      <c r="I19" s="7">
        <f>-256.91*G19+5948.8</f>
        <v>913.36399999999958</v>
      </c>
      <c r="J19" s="6">
        <v>-4.649648344188984</v>
      </c>
      <c r="K19" s="7">
        <v>913.36399999999958</v>
      </c>
      <c r="L19" s="6">
        <v>-10.055525032226569</v>
      </c>
      <c r="M19" s="7">
        <v>913.36399999999958</v>
      </c>
      <c r="O19" s="21">
        <f>2000-M19</f>
        <v>1086.6360000000004</v>
      </c>
      <c r="P19" s="6">
        <v>-10.055525032226569</v>
      </c>
      <c r="R19" s="1">
        <v>19.600000000000001</v>
      </c>
      <c r="S19" s="7">
        <v>913.36399999999958</v>
      </c>
      <c r="Z19" s="6">
        <v>-4.649648344188984</v>
      </c>
      <c r="AA19" s="6">
        <v>-10.055525032226569</v>
      </c>
      <c r="AI19" s="1">
        <v>913.36399999999958</v>
      </c>
    </row>
    <row r="20" spans="1:35" ht="12">
      <c r="A20" s="6" t="s">
        <v>216</v>
      </c>
      <c r="B20" s="6" t="s">
        <v>11</v>
      </c>
      <c r="C20" s="8">
        <v>19</v>
      </c>
      <c r="D20" s="6">
        <v>-4.6628764848754418</v>
      </c>
      <c r="E20" s="8">
        <v>19</v>
      </c>
      <c r="F20" s="6">
        <v>-10.025029049393261</v>
      </c>
      <c r="G20" s="3">
        <f>E20+0.6</f>
        <v>19.600000000000001</v>
      </c>
      <c r="I20" s="7">
        <f>-256.91*G20+5948.8</f>
        <v>913.36399999999958</v>
      </c>
      <c r="J20" s="6">
        <v>-4.6628764848754418</v>
      </c>
      <c r="K20" s="7">
        <v>913.36399999999958</v>
      </c>
      <c r="L20" s="6">
        <v>-10.025029049393261</v>
      </c>
      <c r="M20" s="7">
        <v>913.36399999999958</v>
      </c>
      <c r="O20" s="21">
        <f>2000-M20</f>
        <v>1086.6360000000004</v>
      </c>
      <c r="P20" s="6">
        <v>-10.025029049393261</v>
      </c>
      <c r="R20" s="1">
        <v>19.600000000000001</v>
      </c>
      <c r="S20" s="7">
        <v>913.36399999999958</v>
      </c>
      <c r="Z20" s="6">
        <v>-4.6628764848754418</v>
      </c>
      <c r="AA20" s="6">
        <v>-10.025029049393261</v>
      </c>
      <c r="AI20" s="1">
        <v>913.36399999999958</v>
      </c>
    </row>
    <row r="21" spans="1:35">
      <c r="A21" s="4" t="s">
        <v>215</v>
      </c>
      <c r="B21" s="4">
        <v>89</v>
      </c>
      <c r="C21" s="4">
        <v>19</v>
      </c>
      <c r="D21" s="20">
        <v>-4.5915949155688516</v>
      </c>
      <c r="E21" s="4">
        <v>19</v>
      </c>
      <c r="F21" s="20">
        <v>-9.3530650660217525</v>
      </c>
      <c r="G21" s="3">
        <f>E21+0.6</f>
        <v>19.600000000000001</v>
      </c>
      <c r="I21" s="7">
        <f>-256.91*G21+5948.8</f>
        <v>913.36399999999958</v>
      </c>
      <c r="J21" s="20">
        <v>-4.5915949155688516</v>
      </c>
      <c r="K21" s="7">
        <v>913.36399999999958</v>
      </c>
      <c r="L21" s="20">
        <v>-9.3530650660217525</v>
      </c>
      <c r="M21" s="7">
        <v>913.36399999999958</v>
      </c>
      <c r="O21" s="21">
        <f>2000-M21</f>
        <v>1086.6360000000004</v>
      </c>
      <c r="P21" s="20">
        <v>-9.3530650660217525</v>
      </c>
      <c r="R21" s="1">
        <v>19.600000000000001</v>
      </c>
      <c r="S21" s="7">
        <v>913.36399999999958</v>
      </c>
      <c r="Z21" s="20">
        <v>-4.5915949155688516</v>
      </c>
      <c r="AA21" s="20">
        <v>-9.3530650660217525</v>
      </c>
      <c r="AI21" s="1">
        <v>913.36399999999958</v>
      </c>
    </row>
    <row r="22" spans="1:35">
      <c r="A22" s="4" t="s">
        <v>215</v>
      </c>
      <c r="B22" s="23">
        <v>93</v>
      </c>
      <c r="C22" s="4">
        <v>19</v>
      </c>
      <c r="D22" s="20">
        <v>-4.4807123750491495</v>
      </c>
      <c r="E22" s="4">
        <v>19</v>
      </c>
      <c r="F22" s="20">
        <v>-9.4496099011257328</v>
      </c>
      <c r="G22" s="3">
        <f>E22+0.6</f>
        <v>19.600000000000001</v>
      </c>
      <c r="I22" s="7">
        <f>-256.91*G22+5948.8</f>
        <v>913.36399999999958</v>
      </c>
      <c r="J22" s="20">
        <v>-4.4807123750491495</v>
      </c>
      <c r="K22" s="7">
        <v>913.36399999999958</v>
      </c>
      <c r="L22" s="20">
        <v>-9.4496099011257328</v>
      </c>
      <c r="M22" s="7">
        <v>913.36399999999958</v>
      </c>
      <c r="O22" s="21">
        <f>2000-M22</f>
        <v>1086.6360000000004</v>
      </c>
      <c r="P22" s="20">
        <v>-9.4496099011257328</v>
      </c>
      <c r="R22" s="1">
        <v>19.600000000000001</v>
      </c>
      <c r="S22" s="7">
        <v>913.36399999999958</v>
      </c>
      <c r="Z22" s="20">
        <v>-4.4807123750491495</v>
      </c>
      <c r="AA22" s="20">
        <v>-9.4496099011257328</v>
      </c>
      <c r="AI22" s="1">
        <v>913.36399999999958</v>
      </c>
    </row>
    <row r="23" spans="1:35" ht="12">
      <c r="A23" s="26" t="s">
        <v>214</v>
      </c>
      <c r="B23" s="24" t="s">
        <v>23</v>
      </c>
      <c r="C23" s="33">
        <v>18.75</v>
      </c>
      <c r="D23" s="1">
        <v>-4.3369052578552845</v>
      </c>
      <c r="E23" s="33">
        <v>18.75</v>
      </c>
      <c r="F23" s="1">
        <v>-9.2268260580001371</v>
      </c>
      <c r="G23" s="3">
        <f>E23+0.6</f>
        <v>19.350000000000001</v>
      </c>
      <c r="I23" s="7">
        <f>-256.91*G23+5948.8</f>
        <v>977.59149999999954</v>
      </c>
      <c r="J23" s="1">
        <v>-4.3369052578552845</v>
      </c>
      <c r="K23" s="7">
        <v>977.59149999999954</v>
      </c>
      <c r="L23" s="1">
        <v>-9.2268260580001371</v>
      </c>
      <c r="M23" s="7">
        <v>977.59149999999954</v>
      </c>
      <c r="O23" s="21">
        <f>2000-M23</f>
        <v>1022.4085000000005</v>
      </c>
      <c r="P23" s="1">
        <v>-9.2268260580001371</v>
      </c>
      <c r="R23" s="1">
        <v>19.350000000000001</v>
      </c>
      <c r="S23" s="7">
        <v>977.59149999999954</v>
      </c>
      <c r="Z23" s="1">
        <v>-4.3369052578552845</v>
      </c>
      <c r="AA23" s="1">
        <v>-9.2268260580001371</v>
      </c>
      <c r="AI23" s="1">
        <v>977.59149999999954</v>
      </c>
    </row>
    <row r="24" spans="1:35" ht="12">
      <c r="A24" s="26" t="s">
        <v>213</v>
      </c>
      <c r="B24" s="24" t="s">
        <v>161</v>
      </c>
      <c r="C24" s="33">
        <v>18.75</v>
      </c>
      <c r="D24" s="1">
        <v>-4.0488478907009737</v>
      </c>
      <c r="E24" s="33">
        <v>18.875</v>
      </c>
      <c r="F24" s="1">
        <v>-8.9608482636513838</v>
      </c>
      <c r="G24" s="3">
        <f>E24+0.6</f>
        <v>19.475000000000001</v>
      </c>
      <c r="I24" s="7">
        <f>-256.91*G24+5948.8</f>
        <v>945.47774999999911</v>
      </c>
      <c r="J24" s="1">
        <v>-4.0488478907009737</v>
      </c>
      <c r="K24" s="7">
        <v>977.59149999999954</v>
      </c>
      <c r="L24" s="1">
        <v>-8.9608482636513838</v>
      </c>
      <c r="M24" s="7">
        <v>977.59149999999954</v>
      </c>
      <c r="O24" s="21">
        <f>2000-M24</f>
        <v>1022.4085000000005</v>
      </c>
      <c r="P24" s="1">
        <v>-8.9608482636513838</v>
      </c>
      <c r="R24" s="1">
        <v>19.350000000000001</v>
      </c>
      <c r="S24" s="7">
        <v>977.59149999999954</v>
      </c>
      <c r="Z24" s="1">
        <v>-4.0488478907009737</v>
      </c>
      <c r="AA24" s="1">
        <v>-8.9608482636513838</v>
      </c>
      <c r="AI24" s="1">
        <v>945.47774999999911</v>
      </c>
    </row>
    <row r="25" spans="1:35" ht="12">
      <c r="A25" s="26" t="s">
        <v>212</v>
      </c>
      <c r="B25" s="24" t="s">
        <v>48</v>
      </c>
      <c r="C25" s="33">
        <v>18.625</v>
      </c>
      <c r="D25" s="1">
        <v>-4.5150665697971695</v>
      </c>
      <c r="E25" s="33">
        <v>18.625</v>
      </c>
      <c r="F25" s="1">
        <v>-9.1005142051435897</v>
      </c>
      <c r="G25" s="3">
        <f>E25+0.6</f>
        <v>19.225000000000001</v>
      </c>
      <c r="I25" s="7">
        <f>-256.91*G25+5948.8</f>
        <v>1009.7052499999991</v>
      </c>
      <c r="J25" s="1">
        <v>-4.5150665697971695</v>
      </c>
      <c r="K25" s="7">
        <v>1009.7052499999991</v>
      </c>
      <c r="L25" s="1">
        <v>-9.1005142051435897</v>
      </c>
      <c r="M25" s="7">
        <v>1009.7052499999991</v>
      </c>
      <c r="O25" s="21">
        <f>2000-M25</f>
        <v>990.29475000000093</v>
      </c>
      <c r="P25" s="1">
        <v>-9.1005142051435897</v>
      </c>
      <c r="R25" s="1">
        <v>19.225000000000001</v>
      </c>
      <c r="S25" s="7">
        <v>1009.7052499999991</v>
      </c>
      <c r="Z25" s="1">
        <v>-4.5150665697971695</v>
      </c>
      <c r="AA25" s="1">
        <v>-9.1005142051435897</v>
      </c>
      <c r="AI25" s="1">
        <v>1009.7052499999991</v>
      </c>
    </row>
    <row r="26" spans="1:35">
      <c r="A26" s="22" t="s">
        <v>211</v>
      </c>
      <c r="B26" s="22" t="s">
        <v>67</v>
      </c>
      <c r="C26" s="22">
        <v>18.5</v>
      </c>
      <c r="D26" s="20">
        <v>-4.5478311120531671</v>
      </c>
      <c r="E26" s="22">
        <v>18.5</v>
      </c>
      <c r="F26" s="20">
        <v>-9.2619858927193501</v>
      </c>
      <c r="G26" s="3">
        <f>E26+0.6</f>
        <v>19.100000000000001</v>
      </c>
      <c r="I26" s="7">
        <f>-256.91*G26+5948.8</f>
        <v>1041.8189999999995</v>
      </c>
      <c r="J26" s="20">
        <v>-4.5478311120531671</v>
      </c>
      <c r="K26" s="7">
        <v>1041.8189999999995</v>
      </c>
      <c r="L26" s="20">
        <v>-9.2619858927193501</v>
      </c>
      <c r="M26" s="7">
        <v>1041.8189999999995</v>
      </c>
      <c r="O26" s="21">
        <f>2000-M26</f>
        <v>958.18100000000049</v>
      </c>
      <c r="P26" s="20">
        <v>-9.2619858927193501</v>
      </c>
      <c r="R26" s="1">
        <v>19.100000000000001</v>
      </c>
      <c r="S26" s="7">
        <v>1041.8189999999995</v>
      </c>
      <c r="Z26" s="20">
        <v>-4.5478311120531671</v>
      </c>
      <c r="AA26" s="20">
        <v>-9.2619858927193501</v>
      </c>
      <c r="AI26" s="1">
        <v>1041.8189999999995</v>
      </c>
    </row>
    <row r="27" spans="1:35" ht="12">
      <c r="A27" s="26" t="s">
        <v>210</v>
      </c>
      <c r="B27" s="24" t="s">
        <v>41</v>
      </c>
      <c r="C27" s="33">
        <v>18.375</v>
      </c>
      <c r="D27" s="1">
        <v>-4.4176953949168603</v>
      </c>
      <c r="E27" s="33">
        <v>18.375</v>
      </c>
      <c r="F27" s="1">
        <v>-9.038725656833698</v>
      </c>
      <c r="G27" s="3">
        <f>E27+0.6</f>
        <v>18.975000000000001</v>
      </c>
      <c r="I27" s="7">
        <f>-256.91*G27+5948.8</f>
        <v>1073.932749999999</v>
      </c>
      <c r="J27" s="1">
        <v>-4.4176953949168603</v>
      </c>
      <c r="K27" s="7">
        <v>1073.932749999999</v>
      </c>
      <c r="L27" s="1">
        <v>-9.038725656833698</v>
      </c>
      <c r="M27" s="7">
        <v>1073.932749999999</v>
      </c>
      <c r="O27" s="21">
        <f>2000-M27</f>
        <v>926.06725000000097</v>
      </c>
      <c r="P27" s="1">
        <v>-9.038725656833698</v>
      </c>
      <c r="R27" s="1">
        <v>18.975000000000001</v>
      </c>
      <c r="S27" s="7">
        <v>1073.932749999999</v>
      </c>
      <c r="Z27" s="1">
        <v>-4.4176953949168603</v>
      </c>
      <c r="AA27" s="1">
        <v>-9.038725656833698</v>
      </c>
      <c r="AI27" s="1">
        <v>1073.932749999999</v>
      </c>
    </row>
    <row r="28" spans="1:35" ht="12">
      <c r="A28" s="26" t="s">
        <v>209</v>
      </c>
      <c r="B28" s="24" t="s">
        <v>23</v>
      </c>
      <c r="C28" s="33">
        <v>18.25</v>
      </c>
      <c r="D28" s="1">
        <v>-4.4524218162046667</v>
      </c>
      <c r="E28" s="33">
        <v>18.25</v>
      </c>
      <c r="F28" s="1">
        <v>-9.8028524659252607</v>
      </c>
      <c r="G28" s="3">
        <f>E28+0.6</f>
        <v>18.850000000000001</v>
      </c>
      <c r="I28" s="7">
        <f>-256.91*G28+5948.8</f>
        <v>1106.0464999999995</v>
      </c>
      <c r="J28" s="1">
        <v>-4.4524218162046667</v>
      </c>
      <c r="K28" s="7">
        <v>1106.0464999999995</v>
      </c>
      <c r="L28" s="1">
        <v>-9.8028524659252607</v>
      </c>
      <c r="M28" s="7">
        <v>1106.0464999999995</v>
      </c>
      <c r="O28" s="21">
        <f>2000-M28</f>
        <v>893.95350000000053</v>
      </c>
      <c r="P28" s="1">
        <v>-9.8028524659252607</v>
      </c>
      <c r="R28" s="1">
        <v>18.850000000000001</v>
      </c>
      <c r="S28" s="7">
        <v>1106.0464999999995</v>
      </c>
      <c r="Z28" s="1">
        <v>-4.4524218162046667</v>
      </c>
      <c r="AA28" s="1">
        <v>-9.8028524659252607</v>
      </c>
      <c r="AI28" s="1">
        <v>1106.0464999999995</v>
      </c>
    </row>
    <row r="29" spans="1:35" ht="12">
      <c r="A29" s="26" t="s">
        <v>208</v>
      </c>
      <c r="B29" s="24" t="s">
        <v>9</v>
      </c>
      <c r="C29" s="33">
        <v>18.125</v>
      </c>
      <c r="D29" s="1">
        <v>-4.3442023116638726</v>
      </c>
      <c r="E29" s="33">
        <v>18.125</v>
      </c>
      <c r="F29" s="1">
        <v>-10.041642968268468</v>
      </c>
      <c r="G29" s="3">
        <f>E29+0.6</f>
        <v>18.725000000000001</v>
      </c>
      <c r="I29" s="7">
        <f>-256.91*G29+5948.8</f>
        <v>1138.160249999999</v>
      </c>
      <c r="J29" s="1">
        <v>-4.3442023116638726</v>
      </c>
      <c r="K29" s="7">
        <v>1138.160249999999</v>
      </c>
      <c r="L29" s="1">
        <v>-10.041642968268468</v>
      </c>
      <c r="M29" s="7">
        <v>1138.160249999999</v>
      </c>
      <c r="O29" s="21">
        <f>2000-M29</f>
        <v>861.839750000001</v>
      </c>
      <c r="P29" s="1">
        <v>-10.041642968268468</v>
      </c>
      <c r="R29" s="1">
        <v>18.725000000000001</v>
      </c>
      <c r="S29" s="7">
        <v>1138.160249999999</v>
      </c>
      <c r="Z29" s="1">
        <v>-4.3442023116638726</v>
      </c>
      <c r="AA29" s="1">
        <v>-10.041642968268468</v>
      </c>
      <c r="AI29" s="1">
        <v>1138.160249999999</v>
      </c>
    </row>
    <row r="30" spans="1:35" ht="12">
      <c r="A30" s="6" t="s">
        <v>207</v>
      </c>
      <c r="B30" s="6" t="s">
        <v>74</v>
      </c>
      <c r="C30" s="8">
        <v>18</v>
      </c>
      <c r="D30" s="6">
        <v>-4.416803035106458</v>
      </c>
      <c r="E30" s="8">
        <v>18</v>
      </c>
      <c r="F30" s="6">
        <v>-10.174266970170585</v>
      </c>
      <c r="G30" s="3">
        <f>E30+0.6</f>
        <v>18.600000000000001</v>
      </c>
      <c r="I30" s="7">
        <f>-256.91*G30+5948.8</f>
        <v>1170.2739999999994</v>
      </c>
      <c r="J30" s="6">
        <v>-4.416803035106458</v>
      </c>
      <c r="K30" s="7">
        <v>1170.2739999999994</v>
      </c>
      <c r="L30" s="6">
        <v>-10.174266970170585</v>
      </c>
      <c r="M30" s="7">
        <v>1170.2739999999994</v>
      </c>
      <c r="O30" s="21">
        <f>2000-M30</f>
        <v>829.72600000000057</v>
      </c>
      <c r="P30" s="6">
        <v>-10.174266970170585</v>
      </c>
      <c r="R30" s="1">
        <v>18.600000000000001</v>
      </c>
      <c r="S30" s="7">
        <v>1170.2739999999994</v>
      </c>
      <c r="Z30" s="6">
        <v>-4.416803035106458</v>
      </c>
      <c r="AA30" s="6">
        <v>-10.174266970170585</v>
      </c>
      <c r="AI30" s="1">
        <v>1170.2739999999994</v>
      </c>
    </row>
    <row r="31" spans="1:35">
      <c r="A31" s="4" t="s">
        <v>206</v>
      </c>
      <c r="B31" s="4">
        <v>84</v>
      </c>
      <c r="C31" s="4">
        <v>18</v>
      </c>
      <c r="D31" s="20">
        <v>-4.4471976585532786</v>
      </c>
      <c r="E31" s="4">
        <v>18</v>
      </c>
      <c r="F31" s="20">
        <v>-9.6724445854600845</v>
      </c>
      <c r="G31" s="3">
        <f>E31+0.6</f>
        <v>18.600000000000001</v>
      </c>
      <c r="I31" s="7">
        <f>-256.91*G31+5948.8</f>
        <v>1170.2739999999994</v>
      </c>
      <c r="J31" s="20">
        <v>-4.4471976585532786</v>
      </c>
      <c r="K31" s="7">
        <v>1170.2739999999994</v>
      </c>
      <c r="L31" s="20">
        <v>-9.6724445854600845</v>
      </c>
      <c r="M31" s="7">
        <v>1170.2739999999994</v>
      </c>
      <c r="O31" s="21">
        <f>2000-M31</f>
        <v>829.72600000000057</v>
      </c>
      <c r="P31" s="20">
        <v>-9.6724445854600845</v>
      </c>
      <c r="R31" s="1">
        <v>18.600000000000001</v>
      </c>
      <c r="S31" s="7">
        <v>1170.2739999999994</v>
      </c>
      <c r="Z31" s="20">
        <v>-4.4471976585532786</v>
      </c>
      <c r="AA31" s="20">
        <v>-9.6724445854600845</v>
      </c>
      <c r="AI31" s="1">
        <v>1170.2739999999994</v>
      </c>
    </row>
    <row r="32" spans="1:35">
      <c r="A32" s="4" t="s">
        <v>206</v>
      </c>
      <c r="B32" s="23">
        <v>99</v>
      </c>
      <c r="C32" s="4">
        <v>18</v>
      </c>
      <c r="D32" s="20">
        <v>-4.4817091130079358</v>
      </c>
      <c r="E32" s="4">
        <v>18</v>
      </c>
      <c r="F32" s="20">
        <v>-9.9370205260803175</v>
      </c>
      <c r="G32" s="3">
        <f>E32+0.6</f>
        <v>18.600000000000001</v>
      </c>
      <c r="I32" s="7">
        <f>-256.91*G32+5948.8</f>
        <v>1170.2739999999994</v>
      </c>
      <c r="J32" s="20">
        <v>-4.4817091130079358</v>
      </c>
      <c r="K32" s="7">
        <v>1170.2739999999994</v>
      </c>
      <c r="L32" s="20">
        <v>-9.9370205260803175</v>
      </c>
      <c r="M32" s="7">
        <v>1170.2739999999994</v>
      </c>
      <c r="O32" s="21">
        <f>2000-M32</f>
        <v>829.72600000000057</v>
      </c>
      <c r="P32" s="20">
        <v>-9.9370205260803175</v>
      </c>
      <c r="R32" s="1">
        <v>18.600000000000001</v>
      </c>
      <c r="S32" s="7">
        <v>1170.2739999999994</v>
      </c>
      <c r="Z32" s="20">
        <v>-4.4817091130079358</v>
      </c>
      <c r="AA32" s="20">
        <v>-9.9370205260803175</v>
      </c>
      <c r="AI32" s="1">
        <v>1170.2739999999994</v>
      </c>
    </row>
    <row r="33" spans="1:35" ht="12">
      <c r="A33" s="26" t="s">
        <v>205</v>
      </c>
      <c r="B33" s="24" t="s">
        <v>21</v>
      </c>
      <c r="C33" s="33">
        <v>17.875</v>
      </c>
      <c r="D33" s="1">
        <v>-4.4824137336733889</v>
      </c>
      <c r="E33" s="33">
        <v>17.875</v>
      </c>
      <c r="F33" s="1">
        <v>-8.946124659970085</v>
      </c>
      <c r="G33" s="3">
        <f>E33+0.6</f>
        <v>18.475000000000001</v>
      </c>
      <c r="I33" s="7">
        <f>-256.91*G33+5948.8</f>
        <v>1202.387749999999</v>
      </c>
      <c r="J33" s="1">
        <v>-4.4824137336733889</v>
      </c>
      <c r="K33" s="7">
        <v>1202.387749999999</v>
      </c>
      <c r="L33" s="1">
        <v>-8.946124659970085</v>
      </c>
      <c r="M33" s="7">
        <v>1202.387749999999</v>
      </c>
      <c r="O33" s="21">
        <f>2000-M33</f>
        <v>797.61225000000104</v>
      </c>
      <c r="P33" s="1">
        <v>-8.946124659970085</v>
      </c>
      <c r="R33" s="1">
        <v>18.475000000000001</v>
      </c>
      <c r="S33" s="7">
        <v>1202.387749999999</v>
      </c>
      <c r="Z33" s="1">
        <v>-4.4824137336733889</v>
      </c>
      <c r="AA33" s="1">
        <v>-8.946124659970085</v>
      </c>
      <c r="AI33" s="1">
        <v>1202.387749999999</v>
      </c>
    </row>
    <row r="34" spans="1:35" ht="12">
      <c r="A34" s="26" t="s">
        <v>204</v>
      </c>
      <c r="B34" s="24" t="s">
        <v>17</v>
      </c>
      <c r="C34" s="33">
        <v>17.75</v>
      </c>
      <c r="D34" s="1">
        <v>-4.5459609866555999</v>
      </c>
      <c r="E34" s="33">
        <v>17.75</v>
      </c>
      <c r="F34" s="1">
        <v>-9.0485838736933619</v>
      </c>
      <c r="G34" s="3">
        <f>E34+0.6</f>
        <v>18.350000000000001</v>
      </c>
      <c r="I34" s="7">
        <f>-256.91*G34+5948.8</f>
        <v>1234.5014999999994</v>
      </c>
      <c r="J34" s="1">
        <v>-4.5459609866555999</v>
      </c>
      <c r="K34" s="7">
        <v>1234.5014999999994</v>
      </c>
      <c r="L34" s="1">
        <v>-9.0485838736933619</v>
      </c>
      <c r="M34" s="7">
        <v>1234.5014999999994</v>
      </c>
      <c r="O34" s="21">
        <f>2000-M34</f>
        <v>765.4985000000006</v>
      </c>
      <c r="P34" s="1">
        <v>-9.0485838736933619</v>
      </c>
      <c r="R34" s="1">
        <v>18.350000000000001</v>
      </c>
      <c r="S34" s="7">
        <v>1234.5014999999994</v>
      </c>
      <c r="Z34" s="1">
        <v>-4.5459609866555999</v>
      </c>
      <c r="AA34" s="1">
        <v>-9.0485838736933619</v>
      </c>
      <c r="AI34" s="1">
        <v>1234.5014999999994</v>
      </c>
    </row>
    <row r="35" spans="1:35" ht="12">
      <c r="A35" s="26" t="s">
        <v>203</v>
      </c>
      <c r="B35" s="24" t="s">
        <v>13</v>
      </c>
      <c r="C35" s="33">
        <v>17.625</v>
      </c>
      <c r="D35" s="1">
        <v>-4.5365898911926186</v>
      </c>
      <c r="E35" s="33">
        <v>17.625</v>
      </c>
      <c r="F35" s="1">
        <v>-8.6573518644149949</v>
      </c>
      <c r="G35" s="3">
        <f>E35+0.6</f>
        <v>18.225000000000001</v>
      </c>
      <c r="I35" s="7">
        <f>-256.91*G35+5948.8</f>
        <v>1266.6152499999989</v>
      </c>
      <c r="J35" s="1">
        <v>-4.5365898911926186</v>
      </c>
      <c r="K35" s="7">
        <v>1266.6152499999989</v>
      </c>
      <c r="L35" s="1">
        <v>-8.6573518644149949</v>
      </c>
      <c r="M35" s="7">
        <v>1266.6152499999989</v>
      </c>
      <c r="O35" s="21">
        <f>2000-M35</f>
        <v>733.38475000000108</v>
      </c>
      <c r="P35" s="1">
        <v>-8.6573518644149949</v>
      </c>
      <c r="R35" s="1">
        <v>18.225000000000001</v>
      </c>
      <c r="S35" s="7">
        <v>1266.6152499999989</v>
      </c>
      <c r="Z35" s="1">
        <v>-4.5365898911926186</v>
      </c>
      <c r="AA35" s="1">
        <v>-8.6573518644149949</v>
      </c>
      <c r="AI35" s="1">
        <v>1266.6152499999989</v>
      </c>
    </row>
    <row r="36" spans="1:35">
      <c r="A36" s="22" t="s">
        <v>202</v>
      </c>
      <c r="B36" s="22" t="s">
        <v>104</v>
      </c>
      <c r="C36" s="22">
        <v>17.5</v>
      </c>
      <c r="D36" s="20">
        <v>-4.4629395969956649</v>
      </c>
      <c r="E36" s="22">
        <v>17.5</v>
      </c>
      <c r="F36" s="20">
        <v>-8.4800488314095031</v>
      </c>
      <c r="G36" s="3">
        <f>E36+0.6</f>
        <v>18.100000000000001</v>
      </c>
      <c r="I36" s="7">
        <f>-256.91*G36+5948.8</f>
        <v>1298.7289999999994</v>
      </c>
      <c r="J36" s="20">
        <v>-4.4629395969956649</v>
      </c>
      <c r="K36" s="7">
        <v>1298.7289999999994</v>
      </c>
      <c r="L36" s="20">
        <v>-8.4800488314095031</v>
      </c>
      <c r="M36" s="7">
        <v>1298.7289999999994</v>
      </c>
      <c r="O36" s="21">
        <f>2000-M36</f>
        <v>701.27100000000064</v>
      </c>
      <c r="P36" s="20">
        <v>-8.4800488314095031</v>
      </c>
      <c r="R36" s="1">
        <v>18.100000000000001</v>
      </c>
      <c r="S36" s="7">
        <v>1298.7289999999994</v>
      </c>
      <c r="Z36" s="20">
        <v>-4.4629395969956649</v>
      </c>
      <c r="AA36" s="20">
        <v>-8.4800488314095031</v>
      </c>
      <c r="AI36" s="1">
        <v>1298.7289999999994</v>
      </c>
    </row>
    <row r="37" spans="1:35" ht="12">
      <c r="A37" s="26" t="s">
        <v>201</v>
      </c>
      <c r="B37" s="24" t="s">
        <v>33</v>
      </c>
      <c r="C37" s="33">
        <v>17.375</v>
      </c>
      <c r="D37" s="1">
        <v>-4.5242995483756525</v>
      </c>
      <c r="E37" s="33">
        <v>17.375</v>
      </c>
      <c r="F37" s="1">
        <v>-8.4012728228323468</v>
      </c>
      <c r="G37" s="3">
        <f>E37+0.6</f>
        <v>17.975000000000001</v>
      </c>
      <c r="I37" s="7">
        <f>-256.91*G37+5948.8</f>
        <v>1330.8427499999998</v>
      </c>
      <c r="J37" s="1">
        <v>-4.5242995483756525</v>
      </c>
      <c r="K37" s="7">
        <v>1330.8427499999998</v>
      </c>
      <c r="L37" s="1">
        <v>-8.4012728228323468</v>
      </c>
      <c r="M37" s="7">
        <v>1330.8427499999998</v>
      </c>
      <c r="O37" s="21">
        <f>2000-M37</f>
        <v>669.1572500000002</v>
      </c>
      <c r="P37" s="1">
        <v>-8.4012728228323468</v>
      </c>
      <c r="R37" s="1">
        <v>17.975000000000001</v>
      </c>
      <c r="S37" s="7">
        <v>1330.8427499999998</v>
      </c>
      <c r="Z37" s="1">
        <v>-4.5242995483756525</v>
      </c>
      <c r="AA37" s="1">
        <v>-8.4012728228323468</v>
      </c>
      <c r="AI37" s="1">
        <v>1330.8427499999998</v>
      </c>
    </row>
    <row r="38" spans="1:35" ht="12">
      <c r="A38" s="26" t="s">
        <v>200</v>
      </c>
      <c r="B38" s="24" t="s">
        <v>33</v>
      </c>
      <c r="C38" s="33">
        <v>17.25</v>
      </c>
      <c r="D38" s="1">
        <v>-4.5182017335651823</v>
      </c>
      <c r="E38" s="33">
        <v>17.25</v>
      </c>
      <c r="F38" s="1">
        <v>-8.5779969154233946</v>
      </c>
      <c r="G38" s="3">
        <f>E38+0.6</f>
        <v>17.850000000000001</v>
      </c>
      <c r="I38" s="7">
        <f>-256.91*G38+5948.8</f>
        <v>1362.9564999999993</v>
      </c>
      <c r="J38" s="1">
        <v>-4.5182017335651823</v>
      </c>
      <c r="K38" s="7">
        <v>1362.9564999999993</v>
      </c>
      <c r="L38" s="1">
        <v>-8.5779969154233946</v>
      </c>
      <c r="M38" s="7">
        <v>1362.9564999999993</v>
      </c>
      <c r="O38" s="21">
        <f>2000-M38</f>
        <v>637.04350000000068</v>
      </c>
      <c r="P38" s="1">
        <v>-8.5779969154233946</v>
      </c>
      <c r="R38" s="1">
        <v>17.850000000000001</v>
      </c>
      <c r="S38" s="7">
        <v>1362.9564999999993</v>
      </c>
      <c r="Z38" s="1">
        <v>-4.5182017335651823</v>
      </c>
      <c r="AA38" s="1">
        <v>-8.5779969154233946</v>
      </c>
      <c r="AI38" s="1">
        <v>1362.9564999999993</v>
      </c>
    </row>
    <row r="39" spans="1:35" ht="12">
      <c r="A39" s="26" t="s">
        <v>199</v>
      </c>
      <c r="B39" s="24" t="s">
        <v>41</v>
      </c>
      <c r="C39" s="33">
        <v>17.125</v>
      </c>
      <c r="D39" s="1">
        <v>-4.486626142356049</v>
      </c>
      <c r="E39" s="33">
        <v>17.125</v>
      </c>
      <c r="F39" s="1">
        <v>-9.2535001346279167</v>
      </c>
      <c r="G39" s="3">
        <f>E39+0.6</f>
        <v>17.725000000000001</v>
      </c>
      <c r="I39" s="7">
        <f>-256.91*G39+5948.8</f>
        <v>1395.0702499999998</v>
      </c>
      <c r="J39" s="1">
        <v>-4.486626142356049</v>
      </c>
      <c r="K39" s="7">
        <v>1395.0702499999998</v>
      </c>
      <c r="L39" s="1">
        <v>-9.2535001346279167</v>
      </c>
      <c r="M39" s="7">
        <v>1395.0702499999998</v>
      </c>
      <c r="O39" s="21">
        <f>2000-M39</f>
        <v>604.92975000000024</v>
      </c>
      <c r="P39" s="1">
        <v>-9.2535001346279167</v>
      </c>
      <c r="R39" s="1">
        <v>17.725000000000001</v>
      </c>
      <c r="S39" s="7">
        <v>1395.0702499999998</v>
      </c>
      <c r="Z39" s="1">
        <v>-4.486626142356049</v>
      </c>
      <c r="AA39" s="1">
        <v>-9.2535001346279167</v>
      </c>
      <c r="AI39" s="1">
        <v>1395.0702499999998</v>
      </c>
    </row>
    <row r="40" spans="1:35" ht="12">
      <c r="A40" s="6" t="s">
        <v>198</v>
      </c>
      <c r="B40" s="6" t="s">
        <v>21</v>
      </c>
      <c r="C40" s="8">
        <v>17</v>
      </c>
      <c r="D40" s="6">
        <v>-4.8318586206911567</v>
      </c>
      <c r="E40" s="8">
        <v>17</v>
      </c>
      <c r="F40" s="6">
        <v>-9.7919517984002837</v>
      </c>
      <c r="G40" s="3">
        <f>E40+0.6</f>
        <v>17.600000000000001</v>
      </c>
      <c r="I40" s="7">
        <f>-256.91*G40+5948.8</f>
        <v>1427.1839999999993</v>
      </c>
      <c r="J40" s="6">
        <v>-4.8318586206911567</v>
      </c>
      <c r="K40" s="7">
        <v>1427.1839999999993</v>
      </c>
      <c r="L40" s="6">
        <v>-9.7919517984002837</v>
      </c>
      <c r="M40" s="7">
        <v>1427.1839999999993</v>
      </c>
      <c r="O40" s="21">
        <f>2000-M40</f>
        <v>572.81600000000071</v>
      </c>
      <c r="P40" s="6">
        <v>-9.7919517984002837</v>
      </c>
      <c r="R40" s="1">
        <v>17.600000000000001</v>
      </c>
      <c r="S40" s="7">
        <v>1427.1839999999993</v>
      </c>
      <c r="Z40" s="6">
        <v>-4.8318586206911567</v>
      </c>
      <c r="AA40" s="6">
        <v>-9.7919517984002837</v>
      </c>
      <c r="AI40" s="1">
        <v>1427.1839999999993</v>
      </c>
    </row>
    <row r="41" spans="1:35">
      <c r="A41" s="4" t="s">
        <v>197</v>
      </c>
      <c r="B41" s="4">
        <v>93</v>
      </c>
      <c r="C41" s="4">
        <v>17</v>
      </c>
      <c r="D41" s="20">
        <v>-4.5377378180955832</v>
      </c>
      <c r="E41" s="4">
        <v>17</v>
      </c>
      <c r="F41" s="20">
        <v>-9.1725088764620395</v>
      </c>
      <c r="G41" s="3">
        <f>E41+0.6</f>
        <v>17.600000000000001</v>
      </c>
      <c r="I41" s="7">
        <f>-256.91*G41+5948.8</f>
        <v>1427.1839999999993</v>
      </c>
      <c r="J41" s="20">
        <v>-4.5377378180955832</v>
      </c>
      <c r="K41" s="7">
        <v>1427.1839999999993</v>
      </c>
      <c r="L41" s="20">
        <v>-9.1725088764620395</v>
      </c>
      <c r="M41" s="7">
        <v>1427.1839999999993</v>
      </c>
      <c r="O41" s="21">
        <f>2000-M41</f>
        <v>572.81600000000071</v>
      </c>
      <c r="P41" s="20">
        <v>-9.1725088764620395</v>
      </c>
      <c r="R41" s="1">
        <v>17.600000000000001</v>
      </c>
      <c r="S41" s="7">
        <v>1427.1839999999993</v>
      </c>
      <c r="Z41" s="20">
        <v>-4.5377378180955832</v>
      </c>
      <c r="AA41" s="20">
        <v>-9.1725088764620395</v>
      </c>
      <c r="AI41" s="1">
        <v>1427.1839999999993</v>
      </c>
    </row>
    <row r="42" spans="1:35">
      <c r="A42" s="4" t="s">
        <v>197</v>
      </c>
      <c r="B42" s="23">
        <v>92</v>
      </c>
      <c r="C42" s="4">
        <v>17</v>
      </c>
      <c r="D42" s="20">
        <v>-4.5878097524804771</v>
      </c>
      <c r="E42" s="4">
        <v>17</v>
      </c>
      <c r="F42" s="20">
        <v>-9.4664339277001019</v>
      </c>
      <c r="G42" s="3">
        <f>E42+0.6</f>
        <v>17.600000000000001</v>
      </c>
      <c r="I42" s="7">
        <f>-256.91*G42+5948.8</f>
        <v>1427.1839999999993</v>
      </c>
      <c r="J42" s="20">
        <v>-4.5878097524804771</v>
      </c>
      <c r="K42" s="7">
        <v>1427.1839999999993</v>
      </c>
      <c r="L42" s="20">
        <v>-9.4664339277001019</v>
      </c>
      <c r="M42" s="7">
        <v>1427.1839999999993</v>
      </c>
      <c r="O42" s="21">
        <f>2000-M42</f>
        <v>572.81600000000071</v>
      </c>
      <c r="P42" s="20">
        <v>-9.4664339277001019</v>
      </c>
      <c r="R42" s="1">
        <v>17.600000000000001</v>
      </c>
      <c r="S42" s="7">
        <v>1427.1839999999993</v>
      </c>
      <c r="Z42" s="20">
        <v>-4.5878097524804771</v>
      </c>
      <c r="AA42" s="20">
        <v>-9.4664339277001019</v>
      </c>
      <c r="AI42" s="1">
        <v>1427.1839999999993</v>
      </c>
    </row>
    <row r="43" spans="1:35">
      <c r="A43" s="30" t="s">
        <v>196</v>
      </c>
      <c r="B43" s="30">
        <v>88</v>
      </c>
      <c r="C43" s="30">
        <v>16.875</v>
      </c>
      <c r="D43" s="29">
        <v>-4.5</v>
      </c>
      <c r="E43" s="30">
        <v>16.875</v>
      </c>
      <c r="F43" s="29">
        <v>-8.9</v>
      </c>
      <c r="G43" s="3">
        <f>E43+0.6</f>
        <v>17.475000000000001</v>
      </c>
      <c r="I43" s="7">
        <f>-256.91*G43+5948.8</f>
        <v>1459.2977499999997</v>
      </c>
      <c r="J43" s="29">
        <v>-4.5</v>
      </c>
      <c r="K43" s="7">
        <v>1459.2977499999997</v>
      </c>
      <c r="L43" s="29">
        <v>-8.9</v>
      </c>
      <c r="M43" s="7">
        <v>1459.2977499999997</v>
      </c>
      <c r="O43" s="21">
        <f>2000-M43</f>
        <v>540.70225000000028</v>
      </c>
      <c r="P43" s="29">
        <v>-8.9</v>
      </c>
      <c r="R43" s="1">
        <v>17.475000000000001</v>
      </c>
      <c r="S43" s="7">
        <v>1459.2977499999997</v>
      </c>
      <c r="Z43" s="29">
        <v>-4.5</v>
      </c>
      <c r="AA43" s="29">
        <v>-8.9</v>
      </c>
      <c r="AI43" s="1">
        <v>1459.2977499999997</v>
      </c>
    </row>
    <row r="44" spans="1:35">
      <c r="A44" s="30" t="s">
        <v>195</v>
      </c>
      <c r="B44" s="30">
        <v>89</v>
      </c>
      <c r="C44" s="30">
        <v>16.785</v>
      </c>
      <c r="D44" s="29">
        <v>-4.2699999999999996</v>
      </c>
      <c r="E44" s="30">
        <v>16.785</v>
      </c>
      <c r="F44" s="29">
        <v>-9.31</v>
      </c>
      <c r="G44" s="3">
        <f>E44+0.6</f>
        <v>17.385000000000002</v>
      </c>
      <c r="I44" s="7">
        <f>-256.91*G44+5948.8</f>
        <v>1482.4196499999989</v>
      </c>
      <c r="J44" s="29">
        <v>-4.2699999999999996</v>
      </c>
      <c r="K44" s="7">
        <v>1482.4196499999989</v>
      </c>
      <c r="L44" s="29">
        <v>-9.31</v>
      </c>
      <c r="M44" s="7">
        <v>1482.4196499999989</v>
      </c>
      <c r="O44" s="21">
        <f>2000-M44</f>
        <v>517.58035000000109</v>
      </c>
      <c r="P44" s="29">
        <v>-9.31</v>
      </c>
      <c r="R44" s="1">
        <v>17.385000000000002</v>
      </c>
      <c r="S44" s="7">
        <v>1482.4196499999989</v>
      </c>
      <c r="Z44" s="29">
        <v>-4.2699999999999996</v>
      </c>
      <c r="AA44" s="29">
        <v>-9.31</v>
      </c>
      <c r="AI44" s="1">
        <v>1482.4196499999989</v>
      </c>
    </row>
    <row r="45" spans="1:35">
      <c r="A45" s="30" t="s">
        <v>194</v>
      </c>
      <c r="B45" s="30">
        <v>95</v>
      </c>
      <c r="C45" s="30">
        <v>16.75</v>
      </c>
      <c r="D45" s="29">
        <v>-4.0599999999999996</v>
      </c>
      <c r="E45" s="30">
        <v>16.75</v>
      </c>
      <c r="F45" s="29">
        <v>-7.62</v>
      </c>
      <c r="G45" s="3">
        <f>E45+0.6</f>
        <v>17.350000000000001</v>
      </c>
      <c r="I45" s="7">
        <f>-256.91*G45+5948.8</f>
        <v>1491.4114999999993</v>
      </c>
      <c r="J45" s="29">
        <v>-4.0599999999999996</v>
      </c>
      <c r="K45" s="7">
        <v>1491.4114999999993</v>
      </c>
      <c r="L45" s="29">
        <v>-7.62</v>
      </c>
      <c r="M45" s="7">
        <v>1491.4114999999993</v>
      </c>
      <c r="O45" s="21">
        <f>2000-M45</f>
        <v>508.58850000000075</v>
      </c>
      <c r="P45" s="29">
        <v>-7.62</v>
      </c>
      <c r="R45" s="1">
        <v>17.350000000000001</v>
      </c>
      <c r="S45" s="7">
        <v>1491.4114999999993</v>
      </c>
      <c r="Z45" s="29">
        <v>-4.0599999999999996</v>
      </c>
      <c r="AA45" s="29">
        <v>-7.62</v>
      </c>
      <c r="AI45" s="1">
        <v>1491.4114999999993</v>
      </c>
    </row>
    <row r="46" spans="1:35">
      <c r="A46" s="30" t="s">
        <v>193</v>
      </c>
      <c r="B46" s="30">
        <v>92</v>
      </c>
      <c r="C46" s="30">
        <v>16.625</v>
      </c>
      <c r="D46" s="29">
        <v>-4.32</v>
      </c>
      <c r="E46" s="30">
        <v>16.625</v>
      </c>
      <c r="F46" s="29">
        <v>-9.32</v>
      </c>
      <c r="G46" s="3">
        <f>E46+0.6</f>
        <v>17.225000000000001</v>
      </c>
      <c r="I46" s="7">
        <f>-256.91*G46+5948.8</f>
        <v>1523.5252499999997</v>
      </c>
      <c r="J46" s="29">
        <v>-4.32</v>
      </c>
      <c r="K46" s="7">
        <v>1523.5252499999997</v>
      </c>
      <c r="L46" s="29">
        <v>-9.32</v>
      </c>
      <c r="M46" s="7">
        <v>1523.5252499999997</v>
      </c>
      <c r="O46" s="21">
        <f>2000-M46</f>
        <v>476.47475000000031</v>
      </c>
      <c r="P46" s="29">
        <v>-9.32</v>
      </c>
      <c r="R46" s="1">
        <v>17.225000000000001</v>
      </c>
      <c r="S46" s="7">
        <v>1523.5252499999997</v>
      </c>
      <c r="Z46" s="29">
        <v>-4.32</v>
      </c>
      <c r="AA46" s="29">
        <v>-9.32</v>
      </c>
      <c r="AI46" s="1">
        <v>1523.5252499999997</v>
      </c>
    </row>
    <row r="47" spans="1:35">
      <c r="A47" s="22" t="s">
        <v>192</v>
      </c>
      <c r="B47" s="22" t="s">
        <v>112</v>
      </c>
      <c r="C47" s="22">
        <v>16.5</v>
      </c>
      <c r="D47" s="20">
        <v>-4.4513255485865679</v>
      </c>
      <c r="E47" s="22">
        <v>16.5</v>
      </c>
      <c r="F47" s="20">
        <v>-9.7297685495793402</v>
      </c>
      <c r="G47" s="3">
        <f>E47+0.6</f>
        <v>17.100000000000001</v>
      </c>
      <c r="I47" s="7">
        <f>-256.91*G47+5948.8</f>
        <v>1555.6389999999992</v>
      </c>
      <c r="J47" s="20">
        <v>-4.4513255485865679</v>
      </c>
      <c r="K47" s="7">
        <v>1555.6389999999992</v>
      </c>
      <c r="L47" s="20">
        <v>-9.7297685495793402</v>
      </c>
      <c r="M47" s="7">
        <v>1555.6389999999992</v>
      </c>
      <c r="O47" s="21">
        <f>2000-M47</f>
        <v>444.36100000000079</v>
      </c>
      <c r="P47" s="20">
        <v>-9.7297685495793402</v>
      </c>
      <c r="R47" s="1">
        <v>17.100000000000001</v>
      </c>
      <c r="S47" s="7">
        <v>1555.6389999999992</v>
      </c>
      <c r="Z47" s="20">
        <v>-4.4513255485865679</v>
      </c>
      <c r="AA47" s="20">
        <v>-9.7297685495793402</v>
      </c>
      <c r="AI47" s="1">
        <v>1555.6389999999992</v>
      </c>
    </row>
    <row r="48" spans="1:35">
      <c r="A48" s="30" t="s">
        <v>191</v>
      </c>
      <c r="B48" s="30">
        <v>83</v>
      </c>
      <c r="C48" s="30">
        <v>16.25</v>
      </c>
      <c r="D48" s="29">
        <v>-4.25</v>
      </c>
      <c r="E48" s="30">
        <v>16.25</v>
      </c>
      <c r="F48" s="29">
        <v>-9.25</v>
      </c>
      <c r="G48" s="3">
        <f>E48+0.6</f>
        <v>16.850000000000001</v>
      </c>
      <c r="I48" s="7">
        <f>-256.91*G48+5948.8</f>
        <v>1619.8664999999992</v>
      </c>
      <c r="J48" s="29">
        <v>-4.25</v>
      </c>
      <c r="K48" s="7">
        <v>1619.8664999999992</v>
      </c>
      <c r="L48" s="29">
        <v>-9.25</v>
      </c>
      <c r="M48" s="7">
        <v>1619.8664999999992</v>
      </c>
      <c r="O48" s="21">
        <f>2000-M48</f>
        <v>380.13350000000082</v>
      </c>
      <c r="P48" s="29">
        <v>-9.25</v>
      </c>
      <c r="R48" s="1">
        <v>16.850000000000001</v>
      </c>
      <c r="S48" s="7">
        <v>1619.8664999999992</v>
      </c>
      <c r="Z48" s="29">
        <v>-4.25</v>
      </c>
      <c r="AA48" s="29">
        <v>-9.25</v>
      </c>
      <c r="AI48" s="1">
        <v>1619.8664999999992</v>
      </c>
    </row>
    <row r="49" spans="1:37">
      <c r="A49" s="30" t="s">
        <v>190</v>
      </c>
      <c r="B49" s="30">
        <v>90</v>
      </c>
      <c r="C49" s="30">
        <v>16.125</v>
      </c>
      <c r="D49" s="29">
        <v>-4.2699999999999996</v>
      </c>
      <c r="E49" s="30">
        <v>16.125</v>
      </c>
      <c r="F49" s="29">
        <v>-9.14</v>
      </c>
      <c r="G49" s="3">
        <f>E49+0.6</f>
        <v>16.725000000000001</v>
      </c>
      <c r="I49" s="7">
        <f>-256.91*G49+5948.8</f>
        <v>1651.9802499999996</v>
      </c>
      <c r="J49" s="29">
        <v>-4.2699999999999996</v>
      </c>
      <c r="K49" s="7">
        <v>1651.9802499999996</v>
      </c>
      <c r="L49" s="29">
        <v>-9.14</v>
      </c>
      <c r="M49" s="7">
        <v>1651.9802499999996</v>
      </c>
      <c r="O49" s="21">
        <f>2000-M49</f>
        <v>348.01975000000039</v>
      </c>
      <c r="P49" s="29">
        <v>-9.14</v>
      </c>
      <c r="R49" s="1">
        <v>16.725000000000001</v>
      </c>
      <c r="S49" s="7">
        <v>1651.9802499999996</v>
      </c>
      <c r="Z49" s="29">
        <v>-4.2699999999999996</v>
      </c>
      <c r="AA49" s="29">
        <v>-9.14</v>
      </c>
      <c r="AI49" s="1">
        <v>1651.9802499999996</v>
      </c>
    </row>
    <row r="50" spans="1:37" ht="12">
      <c r="A50" s="6" t="s">
        <v>189</v>
      </c>
      <c r="B50" s="6" t="s">
        <v>13</v>
      </c>
      <c r="C50" s="8">
        <v>16</v>
      </c>
      <c r="D50" s="6">
        <v>-4.5280966512352068</v>
      </c>
      <c r="E50" s="8">
        <v>16</v>
      </c>
      <c r="F50" s="6">
        <v>-9.5958958979509212</v>
      </c>
      <c r="G50" s="3">
        <f>E50+0.6</f>
        <v>16.600000000000001</v>
      </c>
      <c r="I50" s="7">
        <f>-256.91*G50+5948.8</f>
        <v>1684.0939999999991</v>
      </c>
      <c r="J50" s="6">
        <v>-4.5280966512352068</v>
      </c>
      <c r="K50" s="7">
        <v>1684.0939999999991</v>
      </c>
      <c r="L50" s="6">
        <v>-9.5958958979509212</v>
      </c>
      <c r="M50" s="7">
        <v>1684.0939999999991</v>
      </c>
      <c r="O50" s="21">
        <f>2000-M50</f>
        <v>315.90600000000086</v>
      </c>
      <c r="P50" s="6">
        <v>-9.5958958979509212</v>
      </c>
      <c r="R50" s="1">
        <v>16.600000000000001</v>
      </c>
      <c r="S50" s="7">
        <v>1684.0939999999991</v>
      </c>
      <c r="Z50" s="6">
        <v>-4.5280966512352068</v>
      </c>
      <c r="AA50" s="6">
        <v>-9.5958958979509212</v>
      </c>
      <c r="AI50" s="1">
        <v>1684.0939999999991</v>
      </c>
    </row>
    <row r="51" spans="1:37">
      <c r="A51" s="4" t="s">
        <v>188</v>
      </c>
      <c r="B51" s="4">
        <v>92</v>
      </c>
      <c r="C51" s="4">
        <v>16</v>
      </c>
      <c r="D51" s="20">
        <v>-4.4008905980486643</v>
      </c>
      <c r="E51" s="4">
        <v>16</v>
      </c>
      <c r="F51" s="20">
        <v>-9.217419988382364</v>
      </c>
      <c r="G51" s="3">
        <f>E51+0.6</f>
        <v>16.600000000000001</v>
      </c>
      <c r="I51" s="7">
        <f>-256.91*G51+5948.8</f>
        <v>1684.0939999999991</v>
      </c>
      <c r="J51" s="20">
        <v>-4.4008905980486643</v>
      </c>
      <c r="K51" s="7">
        <v>1684.0939999999991</v>
      </c>
      <c r="L51" s="20">
        <v>-9.217419988382364</v>
      </c>
      <c r="M51" s="7">
        <v>1684.0939999999991</v>
      </c>
      <c r="O51" s="21">
        <f>2000-M51</f>
        <v>315.90600000000086</v>
      </c>
      <c r="P51" s="20">
        <v>-9.217419988382364</v>
      </c>
      <c r="R51" s="1">
        <v>16.600000000000001</v>
      </c>
      <c r="S51" s="7">
        <v>1684.0939999999991</v>
      </c>
      <c r="Z51" s="20">
        <v>-4.4008905980486643</v>
      </c>
      <c r="AA51" s="20">
        <v>-9.217419988382364</v>
      </c>
      <c r="AI51" s="1">
        <v>1684.0939999999991</v>
      </c>
    </row>
    <row r="52" spans="1:37" s="24" customFormat="1">
      <c r="A52" s="33" t="s">
        <v>188</v>
      </c>
      <c r="B52" s="34">
        <v>104</v>
      </c>
      <c r="C52" s="33">
        <v>16</v>
      </c>
      <c r="D52" s="20">
        <v>-4.4031530948937005</v>
      </c>
      <c r="E52" s="33">
        <v>16</v>
      </c>
      <c r="F52" s="20">
        <v>-9.3610011561637698</v>
      </c>
      <c r="G52" s="32">
        <f>E52+0.6</f>
        <v>16.600000000000001</v>
      </c>
      <c r="I52" s="28">
        <f>-256.91*G52+5948.8</f>
        <v>1684.0939999999991</v>
      </c>
      <c r="J52" s="20">
        <v>-4.4031530948937005</v>
      </c>
      <c r="K52" s="28">
        <v>1684.0939999999991</v>
      </c>
      <c r="L52" s="20">
        <v>-9.3610011561637698</v>
      </c>
      <c r="M52" s="28">
        <v>1684.0939999999991</v>
      </c>
      <c r="O52" s="31">
        <f>2000-M52</f>
        <v>315.90600000000086</v>
      </c>
      <c r="P52" s="20">
        <v>-9.3610011561637698</v>
      </c>
      <c r="R52" s="24">
        <v>16.600000000000001</v>
      </c>
      <c r="S52" s="28">
        <v>1684.0939999999991</v>
      </c>
      <c r="T52" s="24" t="s">
        <v>187</v>
      </c>
      <c r="Z52" s="20">
        <v>-4.4031530948937005</v>
      </c>
      <c r="AA52" s="20">
        <v>-9.3610011561637698</v>
      </c>
      <c r="AI52" s="24">
        <v>1684.0939999999991</v>
      </c>
    </row>
    <row r="53" spans="1:37">
      <c r="A53" s="30" t="s">
        <v>186</v>
      </c>
      <c r="B53" s="30">
        <v>81</v>
      </c>
      <c r="C53" s="30">
        <v>15.875</v>
      </c>
      <c r="D53" s="29">
        <v>-4.3</v>
      </c>
      <c r="E53" s="30">
        <v>15.875</v>
      </c>
      <c r="F53" s="29">
        <v>-9.41</v>
      </c>
      <c r="G53" s="3">
        <f>E53+0.6</f>
        <v>16.475000000000001</v>
      </c>
      <c r="I53" s="7">
        <f>-248.93*G53+5817.17</f>
        <v>1716.0482499999998</v>
      </c>
      <c r="J53" s="29">
        <v>-4.3</v>
      </c>
      <c r="K53" s="7">
        <v>1716.0482499999998</v>
      </c>
      <c r="L53" s="29">
        <v>-9.41</v>
      </c>
      <c r="M53" s="7">
        <v>1716.0482499999998</v>
      </c>
      <c r="O53" s="21">
        <f>2000-M53</f>
        <v>283.95175000000017</v>
      </c>
      <c r="P53" s="29">
        <v>-9.41</v>
      </c>
      <c r="R53" s="1">
        <v>16.475000000000001</v>
      </c>
      <c r="S53" s="7">
        <v>1716.0482499999998</v>
      </c>
      <c r="T53" s="1" t="s">
        <v>185</v>
      </c>
      <c r="Z53" s="29">
        <v>-4.3</v>
      </c>
      <c r="AA53" s="29">
        <v>-9.41</v>
      </c>
      <c r="AI53" s="1">
        <v>1716.0482499999998</v>
      </c>
    </row>
    <row r="54" spans="1:37">
      <c r="A54" s="30" t="s">
        <v>184</v>
      </c>
      <c r="B54" s="30">
        <v>92</v>
      </c>
      <c r="C54" s="30">
        <v>15.75</v>
      </c>
      <c r="D54" s="29">
        <v>-4.34</v>
      </c>
      <c r="E54" s="30">
        <v>15.75</v>
      </c>
      <c r="F54" s="29">
        <v>-9.19</v>
      </c>
      <c r="G54" s="3">
        <f>E54+0.6</f>
        <v>16.350000000000001</v>
      </c>
      <c r="I54" s="7">
        <f>-248.93*G54+5817.17</f>
        <v>1747.1644999999994</v>
      </c>
      <c r="J54" s="29">
        <v>-4.34</v>
      </c>
      <c r="K54" s="7">
        <v>1747.1644999999994</v>
      </c>
      <c r="L54" s="29">
        <v>-9.19</v>
      </c>
      <c r="M54" s="7">
        <v>1747.1644999999994</v>
      </c>
      <c r="O54" s="21">
        <f>2000-M54</f>
        <v>252.83550000000059</v>
      </c>
      <c r="P54" s="29">
        <v>-9.19</v>
      </c>
      <c r="R54" s="1">
        <v>16.350000000000001</v>
      </c>
      <c r="S54" s="7">
        <v>1747.1644999999994</v>
      </c>
      <c r="Z54" s="29">
        <v>-4.34</v>
      </c>
      <c r="AA54" s="29">
        <v>-9.19</v>
      </c>
      <c r="AI54" s="1">
        <v>1747.1644999999994</v>
      </c>
    </row>
    <row r="55" spans="1:37">
      <c r="A55" s="30" t="s">
        <v>183</v>
      </c>
      <c r="B55" s="30">
        <v>91</v>
      </c>
      <c r="C55" s="30">
        <v>15.625</v>
      </c>
      <c r="D55" s="29">
        <v>-4.4400000000000004</v>
      </c>
      <c r="E55" s="30">
        <v>15.625</v>
      </c>
      <c r="F55" s="29">
        <v>-9.51</v>
      </c>
      <c r="G55" s="3">
        <f>E55+0.6</f>
        <v>16.225000000000001</v>
      </c>
      <c r="I55" s="7">
        <f>-248.93*G55+5817.17</f>
        <v>1778.2807499999994</v>
      </c>
      <c r="J55" s="29">
        <v>-4.4400000000000004</v>
      </c>
      <c r="K55" s="7">
        <v>1778.2807499999994</v>
      </c>
      <c r="L55" s="29">
        <v>-9.51</v>
      </c>
      <c r="M55" s="7">
        <v>1778.2807499999994</v>
      </c>
      <c r="O55" s="21">
        <f>2000-M55</f>
        <v>221.71925000000056</v>
      </c>
      <c r="P55" s="29">
        <v>-9.51</v>
      </c>
      <c r="R55" s="1">
        <v>16.225000000000001</v>
      </c>
      <c r="S55" s="7">
        <v>1778.2807499999994</v>
      </c>
      <c r="Z55" s="29">
        <v>-4.4400000000000004</v>
      </c>
      <c r="AA55" s="29">
        <v>-9.51</v>
      </c>
      <c r="AI55" s="1">
        <v>1778.2807499999994</v>
      </c>
    </row>
    <row r="56" spans="1:37">
      <c r="A56" s="30"/>
      <c r="B56" s="30"/>
      <c r="C56" s="30"/>
      <c r="D56" s="29"/>
      <c r="E56" s="30"/>
      <c r="F56" s="29"/>
      <c r="I56" s="28">
        <v>1774</v>
      </c>
      <c r="J56" s="29"/>
      <c r="K56" s="7"/>
      <c r="L56" s="29"/>
      <c r="M56" s="7"/>
      <c r="O56" s="21"/>
      <c r="P56" s="29"/>
      <c r="S56" s="7"/>
      <c r="Z56" s="29"/>
      <c r="AA56" s="29"/>
      <c r="AI56" s="24">
        <v>1774</v>
      </c>
      <c r="AJ56" s="24">
        <v>66</v>
      </c>
      <c r="AK56" s="1">
        <v>0.13400000000000001</v>
      </c>
    </row>
    <row r="57" spans="1:37">
      <c r="A57" s="22" t="s">
        <v>182</v>
      </c>
      <c r="B57" s="22" t="s">
        <v>41</v>
      </c>
      <c r="C57" s="22">
        <v>15.5</v>
      </c>
      <c r="D57" s="20">
        <v>-4.7910799417659184</v>
      </c>
      <c r="E57" s="22">
        <v>15.5</v>
      </c>
      <c r="F57" s="20">
        <v>-10.220099112830082</v>
      </c>
      <c r="G57" s="3">
        <f>E57+0.6</f>
        <v>16.100000000000001</v>
      </c>
      <c r="I57" s="7">
        <f>-175.11*G57+4619.6</f>
        <v>1800.3289999999997</v>
      </c>
      <c r="J57" s="20">
        <v>-4.7910799417659184</v>
      </c>
      <c r="K57" s="7">
        <v>1800.3289999999997</v>
      </c>
      <c r="L57" s="20">
        <v>-10.220099112830082</v>
      </c>
      <c r="M57" s="7">
        <v>1800.3289999999997</v>
      </c>
      <c r="O57" s="21">
        <f>2000-M57</f>
        <v>199.67100000000028</v>
      </c>
      <c r="P57" s="20">
        <v>-10.220099112830082</v>
      </c>
      <c r="R57" s="1">
        <v>16.100000000000001</v>
      </c>
      <c r="S57" s="7">
        <v>1800.3289999999997</v>
      </c>
      <c r="Z57" s="20">
        <v>-4.7910799417659184</v>
      </c>
      <c r="AA57" s="20">
        <v>-10.220099112830082</v>
      </c>
      <c r="AI57" s="1">
        <v>1800.3289999999997</v>
      </c>
    </row>
    <row r="58" spans="1:37">
      <c r="A58" s="30" t="s">
        <v>181</v>
      </c>
      <c r="B58" s="30">
        <v>89</v>
      </c>
      <c r="C58" s="30">
        <v>15.375</v>
      </c>
      <c r="D58" s="29">
        <v>-4.34</v>
      </c>
      <c r="E58" s="30">
        <v>15.375</v>
      </c>
      <c r="F58" s="29">
        <v>-9.48</v>
      </c>
      <c r="G58" s="3">
        <f>E58+0.6</f>
        <v>15.975</v>
      </c>
      <c r="I58" s="7">
        <f>-175.11*G58+4619.6</f>
        <v>1822.2177500000003</v>
      </c>
      <c r="J58" s="29">
        <v>-4.34</v>
      </c>
      <c r="K58" s="7">
        <v>1822.2177500000003</v>
      </c>
      <c r="L58" s="29">
        <v>-9.48</v>
      </c>
      <c r="M58" s="7">
        <v>1822.2177500000003</v>
      </c>
      <c r="O58" s="21">
        <f>2000-M58</f>
        <v>177.78224999999975</v>
      </c>
      <c r="P58" s="29">
        <v>-9.48</v>
      </c>
      <c r="R58" s="1">
        <v>15.975</v>
      </c>
      <c r="S58" s="7">
        <v>1822.2177500000003</v>
      </c>
      <c r="Z58" s="29">
        <v>-4.34</v>
      </c>
      <c r="AA58" s="29">
        <v>-9.48</v>
      </c>
      <c r="AI58" s="1">
        <v>1822.2177500000003</v>
      </c>
    </row>
    <row r="59" spans="1:37">
      <c r="A59" s="30" t="s">
        <v>180</v>
      </c>
      <c r="B59" s="30">
        <v>85</v>
      </c>
      <c r="C59" s="30">
        <v>15.25</v>
      </c>
      <c r="D59" s="29">
        <v>-4.1399999999999997</v>
      </c>
      <c r="E59" s="30">
        <v>15.25</v>
      </c>
      <c r="F59" s="29">
        <v>-8.67</v>
      </c>
      <c r="G59" s="3">
        <f>E59+0.6</f>
        <v>15.85</v>
      </c>
      <c r="I59" s="7">
        <f>-175.11*G59+4619.6</f>
        <v>1844.1065000000003</v>
      </c>
      <c r="J59" s="29">
        <v>-4.1399999999999997</v>
      </c>
      <c r="K59" s="7">
        <v>1844.1065000000003</v>
      </c>
      <c r="L59" s="29">
        <v>-8.67</v>
      </c>
      <c r="M59" s="7">
        <v>1844.1065000000003</v>
      </c>
      <c r="O59" s="21">
        <f>2000-M59</f>
        <v>155.89349999999968</v>
      </c>
      <c r="P59" s="29">
        <v>-8.67</v>
      </c>
      <c r="R59" s="1">
        <v>15.85</v>
      </c>
      <c r="S59" s="7">
        <v>1844.1065000000003</v>
      </c>
      <c r="Z59" s="29">
        <v>-4.1399999999999997</v>
      </c>
      <c r="AA59" s="29">
        <v>-8.67</v>
      </c>
      <c r="AI59" s="1">
        <v>1844.1065000000003</v>
      </c>
    </row>
    <row r="60" spans="1:37">
      <c r="A60" s="30" t="s">
        <v>179</v>
      </c>
      <c r="B60" s="30">
        <v>88</v>
      </c>
      <c r="C60" s="30">
        <v>15.125</v>
      </c>
      <c r="D60" s="29">
        <v>-4.33</v>
      </c>
      <c r="E60" s="30">
        <v>15.125</v>
      </c>
      <c r="F60" s="29">
        <v>-9.56</v>
      </c>
      <c r="G60" s="3">
        <f>E60+0.6</f>
        <v>15.725</v>
      </c>
      <c r="I60" s="7">
        <f>-175.11*G60+4619.6</f>
        <v>1865.9952500000004</v>
      </c>
      <c r="J60" s="29">
        <v>-4.33</v>
      </c>
      <c r="K60" s="7">
        <v>1865.9952500000004</v>
      </c>
      <c r="L60" s="29">
        <v>-9.56</v>
      </c>
      <c r="M60" s="7">
        <v>1865.9952500000004</v>
      </c>
      <c r="O60" s="21">
        <f>2000-M60</f>
        <v>134.0047499999996</v>
      </c>
      <c r="P60" s="29">
        <v>-9.56</v>
      </c>
      <c r="R60" s="1">
        <v>15.725</v>
      </c>
      <c r="S60" s="7">
        <v>1865.9952500000004</v>
      </c>
      <c r="Z60" s="29">
        <v>-4.33</v>
      </c>
      <c r="AA60" s="29">
        <v>-9.56</v>
      </c>
      <c r="AI60" s="1">
        <v>1865.9952500000004</v>
      </c>
    </row>
    <row r="61" spans="1:37" ht="12">
      <c r="A61" s="6" t="s">
        <v>178</v>
      </c>
      <c r="B61" s="6" t="s">
        <v>15</v>
      </c>
      <c r="C61" s="8">
        <v>15</v>
      </c>
      <c r="D61" s="6">
        <v>-4.6715408305661033</v>
      </c>
      <c r="E61" s="8">
        <v>15</v>
      </c>
      <c r="F61" s="6">
        <v>-10.135125920876408</v>
      </c>
      <c r="G61" s="3">
        <f>E61+0.6</f>
        <v>15.6</v>
      </c>
      <c r="I61" s="7">
        <f>-175.11*G61+4619.6</f>
        <v>1887.884</v>
      </c>
      <c r="J61" s="6">
        <v>-4.6715408305661033</v>
      </c>
      <c r="K61" s="7">
        <v>1887.884</v>
      </c>
      <c r="L61" s="6">
        <v>-10.135125920876408</v>
      </c>
      <c r="M61" s="7">
        <v>1887.884</v>
      </c>
      <c r="O61" s="21">
        <f>2000-M61</f>
        <v>112.11599999999999</v>
      </c>
      <c r="P61" s="6">
        <v>-10.135125920876408</v>
      </c>
      <c r="R61" s="1">
        <v>15.6</v>
      </c>
      <c r="S61" s="7">
        <v>1887.884</v>
      </c>
      <c r="Z61" s="6">
        <v>-4.6715408305661033</v>
      </c>
      <c r="AA61" s="6">
        <v>-10.135125920876408</v>
      </c>
      <c r="AI61" s="1">
        <v>1887.884</v>
      </c>
    </row>
    <row r="62" spans="1:37" ht="12">
      <c r="A62" s="6" t="s">
        <v>177</v>
      </c>
      <c r="B62" s="6" t="s">
        <v>11</v>
      </c>
      <c r="C62" s="8">
        <v>15</v>
      </c>
      <c r="D62" s="6">
        <v>-4.5920029068017776</v>
      </c>
      <c r="E62" s="8">
        <v>15</v>
      </c>
      <c r="F62" s="6">
        <v>-10.207937133528642</v>
      </c>
      <c r="G62" s="3">
        <f>E62+0.6</f>
        <v>15.6</v>
      </c>
      <c r="I62" s="7">
        <f>-175.11*G62+4619.6</f>
        <v>1887.884</v>
      </c>
      <c r="J62" s="6">
        <v>-4.5920029068017776</v>
      </c>
      <c r="K62" s="7">
        <v>1887.884</v>
      </c>
      <c r="L62" s="6">
        <v>-10.207937133528642</v>
      </c>
      <c r="M62" s="7">
        <v>1887.884</v>
      </c>
      <c r="O62" s="21">
        <f>2000-M62</f>
        <v>112.11599999999999</v>
      </c>
      <c r="P62" s="6">
        <v>-10.207937133528642</v>
      </c>
      <c r="R62" s="1">
        <v>15.6</v>
      </c>
      <c r="S62" s="7">
        <v>1887.884</v>
      </c>
      <c r="Z62" s="6">
        <v>-4.5920029068017776</v>
      </c>
      <c r="AA62" s="6">
        <v>-10.207937133528642</v>
      </c>
      <c r="AI62" s="1">
        <v>1887.884</v>
      </c>
    </row>
    <row r="63" spans="1:37">
      <c r="A63" s="4" t="s">
        <v>176</v>
      </c>
      <c r="B63" s="4">
        <v>113</v>
      </c>
      <c r="C63" s="4">
        <v>15</v>
      </c>
      <c r="D63" s="20">
        <v>-4.5034386314673558</v>
      </c>
      <c r="E63" s="4">
        <v>15</v>
      </c>
      <c r="F63" s="20">
        <v>-9.5731623706712217</v>
      </c>
      <c r="G63" s="3">
        <f>E63+0.6</f>
        <v>15.6</v>
      </c>
      <c r="I63" s="7">
        <f>-175.11*G63+4619.6</f>
        <v>1887.884</v>
      </c>
      <c r="J63" s="20">
        <v>-4.5034386314673558</v>
      </c>
      <c r="K63" s="7">
        <v>1887.884</v>
      </c>
      <c r="L63" s="20">
        <v>-9.5731623706712217</v>
      </c>
      <c r="M63" s="7">
        <v>1887.884</v>
      </c>
      <c r="O63" s="21">
        <f>2000-M63</f>
        <v>112.11599999999999</v>
      </c>
      <c r="P63" s="20">
        <v>-9.5731623706712217</v>
      </c>
      <c r="R63" s="1">
        <v>15.6</v>
      </c>
      <c r="S63" s="7">
        <v>1887.884</v>
      </c>
      <c r="Z63" s="20">
        <v>-4.5034386314673558</v>
      </c>
      <c r="AA63" s="20">
        <v>-9.5731623706712217</v>
      </c>
      <c r="AI63" s="1">
        <v>1887.884</v>
      </c>
    </row>
    <row r="64" spans="1:37">
      <c r="A64" s="4" t="s">
        <v>176</v>
      </c>
      <c r="B64" s="23">
        <v>90</v>
      </c>
      <c r="C64" s="4">
        <v>15</v>
      </c>
      <c r="D64" s="20">
        <v>-4.3428107976705848</v>
      </c>
      <c r="E64" s="4">
        <v>15</v>
      </c>
      <c r="F64" s="20">
        <v>-9.5891721557433947</v>
      </c>
      <c r="G64" s="3">
        <f>E64+0.6</f>
        <v>15.6</v>
      </c>
      <c r="I64" s="7">
        <f>-175.11*G64+4619.6</f>
        <v>1887.884</v>
      </c>
      <c r="J64" s="20">
        <v>-4.3428107976705848</v>
      </c>
      <c r="K64" s="7">
        <v>1887.884</v>
      </c>
      <c r="L64" s="20">
        <v>-9.5891721557433947</v>
      </c>
      <c r="M64" s="7">
        <v>1887.884</v>
      </c>
      <c r="O64" s="21">
        <f>2000-M64</f>
        <v>112.11599999999999</v>
      </c>
      <c r="P64" s="20">
        <v>-9.5891721557433947</v>
      </c>
      <c r="R64" s="1">
        <v>15.6</v>
      </c>
      <c r="S64" s="7">
        <v>1887.884</v>
      </c>
      <c r="Z64" s="20">
        <v>-4.3428107976705848</v>
      </c>
      <c r="AA64" s="20">
        <v>-9.5891721557433947</v>
      </c>
      <c r="AI64" s="1">
        <v>1887.884</v>
      </c>
    </row>
    <row r="65" spans="1:35">
      <c r="A65" s="30" t="s">
        <v>175</v>
      </c>
      <c r="B65" s="30">
        <v>86</v>
      </c>
      <c r="C65" s="30">
        <v>14.875</v>
      </c>
      <c r="D65" s="29">
        <v>-4.4000000000000004</v>
      </c>
      <c r="E65" s="30">
        <v>14.875</v>
      </c>
      <c r="F65" s="29">
        <v>-10.1</v>
      </c>
      <c r="G65" s="3">
        <f>E65+0.6</f>
        <v>15.475</v>
      </c>
      <c r="I65" s="7">
        <f>-175.11*G65+4619.6</f>
        <v>1909.7727500000001</v>
      </c>
      <c r="J65" s="29">
        <v>-4.4000000000000004</v>
      </c>
      <c r="K65" s="7">
        <v>1909.7727500000001</v>
      </c>
      <c r="L65" s="29">
        <v>-10.1</v>
      </c>
      <c r="M65" s="7">
        <v>1909.7727500000001</v>
      </c>
      <c r="O65" s="21">
        <f>2000-M65</f>
        <v>90.227249999999913</v>
      </c>
      <c r="P65" s="29">
        <v>-10.1</v>
      </c>
      <c r="R65" s="1">
        <v>15.475</v>
      </c>
      <c r="S65" s="7">
        <v>1909.7727500000001</v>
      </c>
      <c r="Z65" s="29">
        <v>-4.4000000000000004</v>
      </c>
      <c r="AA65" s="29">
        <v>-10.1</v>
      </c>
      <c r="AI65" s="1">
        <v>1909.7727500000001</v>
      </c>
    </row>
    <row r="66" spans="1:35">
      <c r="A66" s="30" t="s">
        <v>174</v>
      </c>
      <c r="B66" s="30">
        <v>87</v>
      </c>
      <c r="C66" s="30">
        <v>14.75</v>
      </c>
      <c r="D66" s="29">
        <v>-4.03</v>
      </c>
      <c r="E66" s="30">
        <v>14.75</v>
      </c>
      <c r="F66" s="29">
        <v>-9.7100000000000009</v>
      </c>
      <c r="G66" s="3">
        <f>E66+0.6</f>
        <v>15.35</v>
      </c>
      <c r="I66" s="7">
        <f>-175.11*G66+4619.6</f>
        <v>1931.6615000000002</v>
      </c>
      <c r="J66" s="29">
        <v>-4.03</v>
      </c>
      <c r="K66" s="7">
        <v>1931.6615000000002</v>
      </c>
      <c r="L66" s="29">
        <v>-9.7100000000000009</v>
      </c>
      <c r="M66" s="7">
        <v>1931.6615000000002</v>
      </c>
      <c r="O66" s="21">
        <f>2000-M66</f>
        <v>68.33849999999984</v>
      </c>
      <c r="P66" s="29">
        <v>-9.7100000000000009</v>
      </c>
      <c r="R66" s="1">
        <v>15.35</v>
      </c>
      <c r="S66" s="7">
        <v>1931.6615000000002</v>
      </c>
      <c r="Z66" s="29">
        <v>-4.03</v>
      </c>
      <c r="AA66" s="29">
        <v>-9.7100000000000009</v>
      </c>
      <c r="AI66" s="1">
        <v>1931.6615000000002</v>
      </c>
    </row>
    <row r="67" spans="1:35">
      <c r="A67" s="30" t="s">
        <v>173</v>
      </c>
      <c r="B67" s="30">
        <v>88</v>
      </c>
      <c r="C67" s="30">
        <v>14.625</v>
      </c>
      <c r="D67" s="29">
        <v>-4.42</v>
      </c>
      <c r="E67" s="30">
        <v>14.625</v>
      </c>
      <c r="F67" s="29">
        <v>-9.9600000000000009</v>
      </c>
      <c r="G67" s="3">
        <f>E67+0.6</f>
        <v>15.225</v>
      </c>
      <c r="I67" s="7">
        <f>-175.11*G67+4619.6</f>
        <v>1953.5502500000002</v>
      </c>
      <c r="J67" s="29">
        <v>-4.42</v>
      </c>
      <c r="K67" s="7">
        <v>1953.5502500000002</v>
      </c>
      <c r="L67" s="29">
        <v>-9.9600000000000009</v>
      </c>
      <c r="M67" s="7">
        <v>1953.5502500000002</v>
      </c>
      <c r="O67" s="21">
        <f>2000-M67</f>
        <v>46.449749999999767</v>
      </c>
      <c r="P67" s="29">
        <v>-9.9600000000000009</v>
      </c>
      <c r="R67" s="1">
        <v>15.225</v>
      </c>
      <c r="S67" s="7">
        <v>1953.5502500000002</v>
      </c>
      <c r="Z67" s="29">
        <v>-4.42</v>
      </c>
      <c r="AA67" s="29">
        <v>-9.9600000000000009</v>
      </c>
      <c r="AI67" s="1">
        <v>1953.5502500000002</v>
      </c>
    </row>
    <row r="68" spans="1:35">
      <c r="A68" s="22" t="s">
        <v>172</v>
      </c>
      <c r="B68" s="22" t="s">
        <v>104</v>
      </c>
      <c r="C68" s="22">
        <v>14.5</v>
      </c>
      <c r="D68" s="20">
        <v>-4.5628419198722332</v>
      </c>
      <c r="E68" s="22">
        <v>14.5</v>
      </c>
      <c r="F68" s="20">
        <v>-10.441280163502293</v>
      </c>
      <c r="G68" s="3">
        <f>E68+0.6</f>
        <v>15.1</v>
      </c>
      <c r="I68" s="7">
        <f>-175.11*G68+4619.6</f>
        <v>1975.4390000000003</v>
      </c>
      <c r="J68" s="20">
        <v>-4.5628419198722332</v>
      </c>
      <c r="K68" s="7">
        <v>1975.4390000000003</v>
      </c>
      <c r="L68" s="20">
        <v>-10.441280163502293</v>
      </c>
      <c r="M68" s="7">
        <v>1975.4390000000003</v>
      </c>
      <c r="O68" s="21">
        <f>2000-M68</f>
        <v>24.560999999999694</v>
      </c>
      <c r="P68" s="20">
        <v>-10.441280163502293</v>
      </c>
      <c r="R68" s="1">
        <v>15.1</v>
      </c>
      <c r="S68" s="7">
        <v>1975.4390000000003</v>
      </c>
      <c r="Z68" s="20">
        <v>-4.5628419198722332</v>
      </c>
      <c r="AA68" s="20">
        <v>-10.441280163502293</v>
      </c>
      <c r="AI68" s="1">
        <v>1975.4390000000003</v>
      </c>
    </row>
    <row r="69" spans="1:35">
      <c r="A69" s="30" t="s">
        <v>171</v>
      </c>
      <c r="B69" s="30">
        <v>83</v>
      </c>
      <c r="C69" s="30">
        <v>14.25</v>
      </c>
      <c r="D69" s="29">
        <v>-4.12</v>
      </c>
      <c r="E69" s="30">
        <v>14.25</v>
      </c>
      <c r="F69" s="29">
        <v>-10.039999999999999</v>
      </c>
      <c r="G69" s="3">
        <f>E69+0.6</f>
        <v>14.85</v>
      </c>
      <c r="I69" s="7">
        <f>-175.11*G69+4619.6</f>
        <v>2019.2165</v>
      </c>
      <c r="J69" s="29">
        <v>-4.12</v>
      </c>
      <c r="K69" s="7">
        <v>2019.2165</v>
      </c>
      <c r="L69" s="29">
        <v>-10.039999999999999</v>
      </c>
      <c r="M69" s="7">
        <v>2019.2165</v>
      </c>
      <c r="O69" s="21">
        <f>2000-M69</f>
        <v>-19.216499999999996</v>
      </c>
      <c r="P69" s="29">
        <v>-10.039999999999999</v>
      </c>
      <c r="R69" s="1">
        <v>14.85</v>
      </c>
      <c r="S69" s="7">
        <v>2019.2165</v>
      </c>
      <c r="Z69" s="29">
        <v>-4.12</v>
      </c>
      <c r="AA69" s="29">
        <v>-10.039999999999999</v>
      </c>
      <c r="AI69" s="1">
        <v>2019.2165</v>
      </c>
    </row>
    <row r="70" spans="1:35" ht="12">
      <c r="A70" s="6" t="s">
        <v>170</v>
      </c>
      <c r="B70" s="6" t="s">
        <v>79</v>
      </c>
      <c r="C70" s="8">
        <v>14</v>
      </c>
      <c r="D70" s="6">
        <v>-4.2559123858583439</v>
      </c>
      <c r="E70" s="8">
        <v>14</v>
      </c>
      <c r="F70" s="6">
        <v>-9.9501948736928654</v>
      </c>
      <c r="G70" s="3">
        <f>E70+0.6</f>
        <v>14.6</v>
      </c>
      <c r="I70" s="7">
        <f>-175.11*G70+4619.6</f>
        <v>2062.9940000000001</v>
      </c>
      <c r="J70" s="6">
        <v>-4.2559123858583439</v>
      </c>
      <c r="K70" s="7">
        <v>2062.9940000000001</v>
      </c>
      <c r="L70" s="6">
        <v>-9.9501948736928654</v>
      </c>
      <c r="M70" s="7">
        <v>2062.9940000000001</v>
      </c>
      <c r="O70" s="21">
        <f>2000-M70</f>
        <v>-62.994000000000142</v>
      </c>
      <c r="P70" s="6">
        <v>-9.9501948736928654</v>
      </c>
      <c r="R70" s="1">
        <v>14.6</v>
      </c>
      <c r="S70" s="7">
        <v>2062.9940000000001</v>
      </c>
      <c r="Z70" s="6">
        <v>-4.2559123858583439</v>
      </c>
      <c r="AA70" s="6">
        <v>-9.9501948736928654</v>
      </c>
      <c r="AI70" s="1">
        <v>2062.9940000000001</v>
      </c>
    </row>
    <row r="71" spans="1:35">
      <c r="A71" s="4" t="s">
        <v>169</v>
      </c>
      <c r="B71" s="4">
        <v>86</v>
      </c>
      <c r="C71" s="4">
        <v>14</v>
      </c>
      <c r="D71" s="20">
        <v>-4.0721227670841378</v>
      </c>
      <c r="E71" s="4">
        <v>14</v>
      </c>
      <c r="F71" s="20">
        <v>-9.5049760562787817</v>
      </c>
      <c r="G71" s="3">
        <f>E71+0.6</f>
        <v>14.6</v>
      </c>
      <c r="I71" s="7">
        <f>-175.11*G71+4619.6</f>
        <v>2062.9940000000001</v>
      </c>
      <c r="J71" s="20">
        <v>-4.0721227670841378</v>
      </c>
      <c r="K71" s="7">
        <v>2062.9940000000001</v>
      </c>
      <c r="L71" s="20">
        <v>-9.5049760562787817</v>
      </c>
      <c r="M71" s="7">
        <v>2062.9940000000001</v>
      </c>
      <c r="O71" s="21">
        <f>2000-M71</f>
        <v>-62.994000000000142</v>
      </c>
      <c r="P71" s="20">
        <v>-9.5049760562787817</v>
      </c>
      <c r="R71" s="1">
        <v>14.6</v>
      </c>
      <c r="S71" s="7">
        <v>2062.9940000000001</v>
      </c>
      <c r="Z71" s="20">
        <v>-4.0721227670841378</v>
      </c>
      <c r="AA71" s="20">
        <v>-9.5049760562787817</v>
      </c>
      <c r="AI71" s="1">
        <v>2062.9940000000001</v>
      </c>
    </row>
    <row r="72" spans="1:35">
      <c r="A72" s="4" t="s">
        <v>169</v>
      </c>
      <c r="B72" s="23">
        <v>100</v>
      </c>
      <c r="C72" s="4">
        <v>14</v>
      </c>
      <c r="D72" s="20">
        <v>-4.2660287652065536</v>
      </c>
      <c r="E72" s="4">
        <v>14</v>
      </c>
      <c r="F72" s="20">
        <v>-9.9542415871518788</v>
      </c>
      <c r="G72" s="3">
        <f>E72+0.6</f>
        <v>14.6</v>
      </c>
      <c r="I72" s="7">
        <f>-175.11*G72+4619.6</f>
        <v>2062.9940000000001</v>
      </c>
      <c r="J72" s="20">
        <v>-4.2660287652065536</v>
      </c>
      <c r="K72" s="7">
        <v>2062.9940000000001</v>
      </c>
      <c r="L72" s="20">
        <v>-9.9542415871518788</v>
      </c>
      <c r="M72" s="7">
        <v>2062.9940000000001</v>
      </c>
      <c r="O72" s="21">
        <f>2000-M72</f>
        <v>-62.994000000000142</v>
      </c>
      <c r="P72" s="20">
        <v>-9.9542415871518788</v>
      </c>
      <c r="R72" s="1">
        <v>14.6</v>
      </c>
      <c r="S72" s="7">
        <v>2062.9940000000001</v>
      </c>
      <c r="Z72" s="20">
        <v>-4.2660287652065536</v>
      </c>
      <c r="AA72" s="20">
        <v>-9.9542415871518788</v>
      </c>
      <c r="AI72" s="1">
        <v>2062.9940000000001</v>
      </c>
    </row>
    <row r="73" spans="1:35">
      <c r="A73" s="30" t="s">
        <v>168</v>
      </c>
      <c r="B73" s="30">
        <v>80</v>
      </c>
      <c r="C73" s="30">
        <v>13.875</v>
      </c>
      <c r="D73" s="29">
        <v>-4.09</v>
      </c>
      <c r="E73" s="30">
        <v>13.875</v>
      </c>
      <c r="F73" s="29">
        <v>-9.25</v>
      </c>
      <c r="G73" s="3">
        <f>E73+0.6</f>
        <v>14.475</v>
      </c>
      <c r="I73" s="7">
        <f>-175.11*G73+4619.6</f>
        <v>2084.8827500000002</v>
      </c>
      <c r="J73" s="29">
        <v>-4.09</v>
      </c>
      <c r="K73" s="7">
        <v>2084.8827500000002</v>
      </c>
      <c r="L73" s="29">
        <v>-9.25</v>
      </c>
      <c r="M73" s="7">
        <v>2084.8827500000002</v>
      </c>
      <c r="O73" s="21">
        <f>2000-M73</f>
        <v>-84.882750000000215</v>
      </c>
      <c r="P73" s="29">
        <v>-9.25</v>
      </c>
      <c r="R73" s="1">
        <v>14.475</v>
      </c>
      <c r="S73" s="7">
        <v>2084.8827500000002</v>
      </c>
      <c r="Z73" s="29">
        <v>-4.09</v>
      </c>
      <c r="AA73" s="29">
        <v>-9.25</v>
      </c>
      <c r="AI73" s="1">
        <v>2084.8827500000002</v>
      </c>
    </row>
    <row r="74" spans="1:35">
      <c r="A74" s="30" t="s">
        <v>167</v>
      </c>
      <c r="B74" s="30">
        <v>90</v>
      </c>
      <c r="C74" s="30">
        <v>13.75</v>
      </c>
      <c r="D74" s="29">
        <v>-4.3600000000000003</v>
      </c>
      <c r="E74" s="30">
        <v>13.75</v>
      </c>
      <c r="F74" s="29">
        <v>-9.57</v>
      </c>
      <c r="G74" s="3">
        <f>E74+0.6</f>
        <v>14.35</v>
      </c>
      <c r="I74" s="7">
        <f>-175.11*G74+4619.6</f>
        <v>2106.7715000000003</v>
      </c>
      <c r="J74" s="29">
        <v>-4.3600000000000003</v>
      </c>
      <c r="K74" s="7">
        <v>2106.7715000000003</v>
      </c>
      <c r="L74" s="29">
        <v>-9.57</v>
      </c>
      <c r="M74" s="7">
        <v>2106.7715000000003</v>
      </c>
      <c r="O74" s="21">
        <f>2000-M74</f>
        <v>-106.77150000000029</v>
      </c>
      <c r="P74" s="29">
        <v>-9.57</v>
      </c>
      <c r="R74" s="1">
        <v>14.35</v>
      </c>
      <c r="S74" s="7">
        <v>2106.7715000000003</v>
      </c>
      <c r="Z74" s="29">
        <v>-4.3600000000000003</v>
      </c>
      <c r="AA74" s="29">
        <v>-9.57</v>
      </c>
      <c r="AI74" s="1">
        <v>2106.7715000000003</v>
      </c>
    </row>
    <row r="75" spans="1:35" ht="12">
      <c r="A75" s="26" t="s">
        <v>166</v>
      </c>
      <c r="B75" s="26" t="s">
        <v>0</v>
      </c>
      <c r="C75" s="27">
        <v>13.625</v>
      </c>
      <c r="D75" s="26">
        <v>-4.184765585029794</v>
      </c>
      <c r="E75" s="27">
        <v>13.625</v>
      </c>
      <c r="F75" s="26">
        <v>-9.071239817930465</v>
      </c>
      <c r="G75" s="3">
        <f>E75+0.6</f>
        <v>14.225</v>
      </c>
      <c r="I75" s="7">
        <f>-175.11*G75+4619.6</f>
        <v>2128.6602500000004</v>
      </c>
      <c r="J75" s="26">
        <v>-4.184765585029794</v>
      </c>
      <c r="K75" s="7">
        <v>2128.6602500000004</v>
      </c>
      <c r="L75" s="26">
        <v>-9.071239817930465</v>
      </c>
      <c r="M75" s="7">
        <v>2128.6602500000004</v>
      </c>
      <c r="O75" s="21">
        <f>2000-M75</f>
        <v>-128.66025000000036</v>
      </c>
      <c r="P75" s="26">
        <v>-9.071239817930465</v>
      </c>
      <c r="R75" s="1">
        <v>14.225</v>
      </c>
      <c r="S75" s="7">
        <v>2128.6602500000004</v>
      </c>
      <c r="Z75" s="26">
        <v>-4.184765585029794</v>
      </c>
      <c r="AA75" s="26">
        <v>-9.071239817930465</v>
      </c>
      <c r="AI75" s="1">
        <v>2128.6602500000004</v>
      </c>
    </row>
    <row r="76" spans="1:35">
      <c r="A76" s="22" t="s">
        <v>165</v>
      </c>
      <c r="B76" s="22" t="s">
        <v>19</v>
      </c>
      <c r="C76" s="22">
        <v>13.5</v>
      </c>
      <c r="D76" s="20">
        <v>-4.1709633100096557</v>
      </c>
      <c r="E76" s="22">
        <v>13.5</v>
      </c>
      <c r="F76" s="20">
        <v>-9.4854104459523416</v>
      </c>
      <c r="G76" s="3">
        <f>E76+0.6</f>
        <v>14.1</v>
      </c>
      <c r="I76" s="7">
        <f>-175.11*G76+4619.6</f>
        <v>2150.5490000000004</v>
      </c>
      <c r="J76" s="20">
        <v>-4.1709633100096557</v>
      </c>
      <c r="K76" s="7">
        <v>2150.5490000000004</v>
      </c>
      <c r="L76" s="20">
        <v>-9.4854104459523416</v>
      </c>
      <c r="M76" s="7">
        <v>2150.5490000000004</v>
      </c>
      <c r="O76" s="21">
        <f>2000-M76</f>
        <v>-150.54900000000043</v>
      </c>
      <c r="P76" s="20">
        <v>-9.4854104459523416</v>
      </c>
      <c r="R76" s="1">
        <v>14.1</v>
      </c>
      <c r="S76" s="7">
        <v>2150.5490000000004</v>
      </c>
      <c r="Z76" s="20">
        <v>-4.1709633100096557</v>
      </c>
      <c r="AA76" s="20">
        <v>-9.4854104459523416</v>
      </c>
      <c r="AI76" s="1">
        <v>2150.5490000000004</v>
      </c>
    </row>
    <row r="77" spans="1:35" ht="12">
      <c r="A77" s="26" t="s">
        <v>164</v>
      </c>
      <c r="B77" s="26" t="s">
        <v>13</v>
      </c>
      <c r="C77" s="27">
        <v>13.375</v>
      </c>
      <c r="D77" s="26">
        <v>-4.0248656986375435</v>
      </c>
      <c r="E77" s="27">
        <v>13.375</v>
      </c>
      <c r="F77" s="26">
        <v>-9.604942823467514</v>
      </c>
      <c r="G77" s="3">
        <f>E77+0.6</f>
        <v>13.975</v>
      </c>
      <c r="I77" s="7">
        <f>-175.11*G77+4619.6</f>
        <v>2172.4377500000001</v>
      </c>
      <c r="J77" s="26">
        <v>-4.0248656986375435</v>
      </c>
      <c r="K77" s="7">
        <v>2172.4377500000001</v>
      </c>
      <c r="L77" s="26">
        <v>-9.604942823467514</v>
      </c>
      <c r="M77" s="7">
        <v>2172.4377500000001</v>
      </c>
      <c r="O77" s="21">
        <f>2000-M77</f>
        <v>-172.43775000000005</v>
      </c>
      <c r="P77" s="26">
        <v>-9.604942823467514</v>
      </c>
      <c r="R77" s="1">
        <v>13.975</v>
      </c>
      <c r="S77" s="7">
        <v>2172.4377500000001</v>
      </c>
      <c r="Z77" s="26">
        <v>-4.0248656986375435</v>
      </c>
      <c r="AA77" s="26">
        <v>-9.604942823467514</v>
      </c>
      <c r="AI77" s="1">
        <v>2172.4377500000001</v>
      </c>
    </row>
    <row r="78" spans="1:35" ht="12">
      <c r="A78" s="26" t="s">
        <v>163</v>
      </c>
      <c r="B78" s="26" t="s">
        <v>145</v>
      </c>
      <c r="C78" s="27">
        <v>13.25</v>
      </c>
      <c r="D78" s="26">
        <v>-3.9907855602845101</v>
      </c>
      <c r="E78" s="27">
        <v>13.25</v>
      </c>
      <c r="F78" s="26">
        <v>-9.5029260304193226</v>
      </c>
      <c r="G78" s="3">
        <f>E78+0.6</f>
        <v>13.85</v>
      </c>
      <c r="I78" s="7">
        <f>-175.11*G78+4619.6</f>
        <v>2194.3265000000001</v>
      </c>
      <c r="J78" s="26">
        <v>-3.9907855602845101</v>
      </c>
      <c r="K78" s="7">
        <v>2194.3265000000001</v>
      </c>
      <c r="L78" s="26">
        <v>-9.5029260304193226</v>
      </c>
      <c r="M78" s="7">
        <v>2194.3265000000001</v>
      </c>
      <c r="O78" s="21">
        <f>2000-M78</f>
        <v>-194.32650000000012</v>
      </c>
      <c r="P78" s="26">
        <v>-9.5029260304193226</v>
      </c>
      <c r="R78" s="1">
        <v>13.85</v>
      </c>
      <c r="S78" s="7">
        <v>2194.3265000000001</v>
      </c>
      <c r="Z78" s="26">
        <v>-3.9907855602845101</v>
      </c>
      <c r="AA78" s="26">
        <v>-9.5029260304193226</v>
      </c>
      <c r="AI78" s="1">
        <v>2194.3265000000001</v>
      </c>
    </row>
    <row r="79" spans="1:35" ht="12">
      <c r="A79" s="26" t="s">
        <v>162</v>
      </c>
      <c r="B79" s="26" t="s">
        <v>161</v>
      </c>
      <c r="C79" s="27">
        <v>13.125</v>
      </c>
      <c r="D79" s="26">
        <v>-4.0445089639946099</v>
      </c>
      <c r="E79" s="27">
        <v>13.125</v>
      </c>
      <c r="F79" s="26">
        <v>-10.001394767811096</v>
      </c>
      <c r="G79" s="3">
        <f>E79+0.6</f>
        <v>13.725</v>
      </c>
      <c r="I79" s="7">
        <f>-175.11*G79+4619.6</f>
        <v>2216.2152500000002</v>
      </c>
      <c r="J79" s="26">
        <v>-4.0445089639946099</v>
      </c>
      <c r="K79" s="7">
        <v>2216.2152500000002</v>
      </c>
      <c r="L79" s="26">
        <v>-10.001394767811096</v>
      </c>
      <c r="M79" s="7">
        <v>2216.2152500000002</v>
      </c>
      <c r="O79" s="21">
        <f>2000-M79</f>
        <v>-216.2152500000002</v>
      </c>
      <c r="P79" s="26">
        <v>-10.001394767811096</v>
      </c>
      <c r="R79" s="1">
        <v>13.725</v>
      </c>
      <c r="S79" s="7">
        <v>2216.2152500000002</v>
      </c>
      <c r="Z79" s="26">
        <v>-4.0445089639946099</v>
      </c>
      <c r="AA79" s="26">
        <v>-10.001394767811096</v>
      </c>
      <c r="AI79" s="1">
        <v>2216.2152500000002</v>
      </c>
    </row>
    <row r="80" spans="1:35">
      <c r="A80" s="4" t="s">
        <v>160</v>
      </c>
      <c r="B80" s="4">
        <v>91</v>
      </c>
      <c r="C80" s="4">
        <v>13</v>
      </c>
      <c r="D80" s="20">
        <v>-4.3376831682668824</v>
      </c>
      <c r="E80" s="4">
        <v>13</v>
      </c>
      <c r="F80" s="20">
        <v>-10.094722549141713</v>
      </c>
      <c r="G80" s="3">
        <f>E80+0.6</f>
        <v>13.6</v>
      </c>
      <c r="I80" s="7">
        <f>-175.11*G80+4619.6</f>
        <v>2238.1040000000003</v>
      </c>
      <c r="J80" s="20">
        <v>-4.3376831682668824</v>
      </c>
      <c r="K80" s="7">
        <v>2238.1040000000003</v>
      </c>
      <c r="L80" s="20">
        <v>-10.094722549141713</v>
      </c>
      <c r="M80" s="7">
        <v>2238.1040000000003</v>
      </c>
      <c r="O80" s="21">
        <f>2000-M80</f>
        <v>-238.10400000000027</v>
      </c>
      <c r="P80" s="20">
        <v>-10.094722549141713</v>
      </c>
      <c r="R80" s="1">
        <v>13.6</v>
      </c>
      <c r="S80" s="7">
        <v>2238.1040000000003</v>
      </c>
      <c r="Z80" s="20">
        <v>-4.3376831682668824</v>
      </c>
      <c r="AA80" s="20">
        <v>-10.094722549141713</v>
      </c>
      <c r="AI80" s="1">
        <v>2238.1040000000003</v>
      </c>
    </row>
    <row r="81" spans="1:35">
      <c r="A81" s="4" t="s">
        <v>160</v>
      </c>
      <c r="B81" s="23">
        <v>92</v>
      </c>
      <c r="C81" s="4">
        <v>13</v>
      </c>
      <c r="D81" s="20">
        <v>-4.3911020405042782</v>
      </c>
      <c r="E81" s="4">
        <v>13</v>
      </c>
      <c r="F81" s="20">
        <v>-10.425182464766902</v>
      </c>
      <c r="G81" s="3">
        <f>E81+0.6</f>
        <v>13.6</v>
      </c>
      <c r="I81" s="7">
        <f>-175.11*G81+4619.6</f>
        <v>2238.1040000000003</v>
      </c>
      <c r="J81" s="20">
        <v>-4.3911020405042782</v>
      </c>
      <c r="K81" s="7">
        <v>2238.1040000000003</v>
      </c>
      <c r="L81" s="20">
        <v>-10.425182464766902</v>
      </c>
      <c r="M81" s="7">
        <v>2238.1040000000003</v>
      </c>
      <c r="O81" s="21">
        <f>2000-M81</f>
        <v>-238.10400000000027</v>
      </c>
      <c r="P81" s="20">
        <v>-10.425182464766902</v>
      </c>
      <c r="R81" s="1">
        <v>13.6</v>
      </c>
      <c r="S81" s="7">
        <v>2238.1040000000003</v>
      </c>
      <c r="Z81" s="20">
        <v>-4.3911020405042782</v>
      </c>
      <c r="AA81" s="20">
        <v>-10.425182464766902</v>
      </c>
      <c r="AI81" s="1">
        <v>2238.1040000000003</v>
      </c>
    </row>
    <row r="82" spans="1:35" ht="12">
      <c r="A82" s="26" t="s">
        <v>159</v>
      </c>
      <c r="B82" s="26" t="s">
        <v>9</v>
      </c>
      <c r="C82" s="27">
        <v>12.875</v>
      </c>
      <c r="D82" s="26">
        <v>-4.2890042934336181</v>
      </c>
      <c r="E82" s="27">
        <v>12.875</v>
      </c>
      <c r="F82" s="26">
        <v>-10.423223644430678</v>
      </c>
      <c r="G82" s="3">
        <f>E82+0.6</f>
        <v>13.475</v>
      </c>
      <c r="I82" s="7">
        <f>-175.11*G82+4619.6</f>
        <v>2259.9927500000003</v>
      </c>
      <c r="J82" s="26">
        <v>-4.2890042934336181</v>
      </c>
      <c r="K82" s="7">
        <v>2259.9927500000003</v>
      </c>
      <c r="L82" s="26">
        <v>-10.423223644430678</v>
      </c>
      <c r="M82" s="7">
        <v>2259.9927500000003</v>
      </c>
      <c r="O82" s="21">
        <f>2000-M82</f>
        <v>-259.99275000000034</v>
      </c>
      <c r="P82" s="26">
        <v>-10.423223644430678</v>
      </c>
      <c r="R82" s="1">
        <v>13.475</v>
      </c>
      <c r="S82" s="7">
        <v>2259.9927500000003</v>
      </c>
      <c r="Z82" s="26">
        <v>-4.2890042934336181</v>
      </c>
      <c r="AA82" s="26">
        <v>-10.423223644430678</v>
      </c>
      <c r="AI82" s="1">
        <v>2259.9927500000003</v>
      </c>
    </row>
    <row r="83" spans="1:35" ht="12">
      <c r="A83" s="26" t="s">
        <v>158</v>
      </c>
      <c r="B83" s="26" t="s">
        <v>41</v>
      </c>
      <c r="C83" s="27">
        <v>12.75</v>
      </c>
      <c r="D83" s="26">
        <v>-4.5829872695356428</v>
      </c>
      <c r="E83" s="27">
        <v>12.75</v>
      </c>
      <c r="F83" s="26">
        <v>-10.580193205431875</v>
      </c>
      <c r="G83" s="3">
        <f>E83+0.6</f>
        <v>13.35</v>
      </c>
      <c r="I83" s="7">
        <f>-175.11*G83+4619.6</f>
        <v>2281.8815000000004</v>
      </c>
      <c r="J83" s="26">
        <v>-4.5829872695356428</v>
      </c>
      <c r="K83" s="7">
        <v>2281.8815000000004</v>
      </c>
      <c r="L83" s="26">
        <v>-10.580193205431875</v>
      </c>
      <c r="M83" s="7">
        <v>2281.8815000000004</v>
      </c>
      <c r="O83" s="21">
        <f>2000-M83</f>
        <v>-281.88150000000041</v>
      </c>
      <c r="P83" s="26">
        <v>-10.580193205431875</v>
      </c>
      <c r="R83" s="1">
        <v>13.35</v>
      </c>
      <c r="S83" s="7">
        <v>2281.8815000000004</v>
      </c>
      <c r="Z83" s="26">
        <v>-4.5829872695356428</v>
      </c>
      <c r="AA83" s="26">
        <v>-10.580193205431875</v>
      </c>
      <c r="AI83" s="1">
        <v>2281.8815000000004</v>
      </c>
    </row>
    <row r="84" spans="1:35" ht="12">
      <c r="A84" s="26" t="s">
        <v>157</v>
      </c>
      <c r="B84" s="26" t="s">
        <v>79</v>
      </c>
      <c r="C84" s="27">
        <v>12.625</v>
      </c>
      <c r="D84" s="26">
        <v>-4.6505023603312639</v>
      </c>
      <c r="E84" s="27">
        <v>12.625</v>
      </c>
      <c r="F84" s="26">
        <v>-10.675612052633781</v>
      </c>
      <c r="G84" s="3">
        <f>E84+0.6</f>
        <v>13.225</v>
      </c>
      <c r="I84" s="7">
        <f>-175.11*G84+4619.6</f>
        <v>2303.77025</v>
      </c>
      <c r="J84" s="26">
        <v>-4.6505023603312639</v>
      </c>
      <c r="K84" s="7">
        <v>2303.77025</v>
      </c>
      <c r="L84" s="26">
        <v>-10.675612052633781</v>
      </c>
      <c r="M84" s="7">
        <v>2303.77025</v>
      </c>
      <c r="O84" s="21">
        <f>2000-M84</f>
        <v>-303.77025000000003</v>
      </c>
      <c r="P84" s="26">
        <v>-10.675612052633781</v>
      </c>
      <c r="R84" s="1">
        <v>13.225</v>
      </c>
      <c r="S84" s="7">
        <v>2303.77025</v>
      </c>
      <c r="Z84" s="26">
        <v>-4.6505023603312639</v>
      </c>
      <c r="AA84" s="26">
        <v>-10.675612052633781</v>
      </c>
      <c r="AI84" s="1">
        <v>2303.77025</v>
      </c>
    </row>
    <row r="85" spans="1:35">
      <c r="A85" s="22" t="s">
        <v>156</v>
      </c>
      <c r="B85" s="22" t="s">
        <v>67</v>
      </c>
      <c r="C85" s="22">
        <v>12.5</v>
      </c>
      <c r="D85" s="20">
        <v>-4.4030133795230677</v>
      </c>
      <c r="E85" s="22">
        <v>12.5</v>
      </c>
      <c r="F85" s="20">
        <v>-11.039761474470646</v>
      </c>
      <c r="G85" s="3">
        <f>E85+0.6</f>
        <v>13.1</v>
      </c>
      <c r="I85" s="7">
        <f>-175.11*G85+4619.6</f>
        <v>2325.6590000000001</v>
      </c>
      <c r="J85" s="20">
        <v>-4.4030133795230677</v>
      </c>
      <c r="K85" s="7">
        <v>2325.6590000000001</v>
      </c>
      <c r="L85" s="20">
        <v>-11.039761474470646</v>
      </c>
      <c r="M85" s="7">
        <v>2325.6590000000001</v>
      </c>
      <c r="O85" s="21">
        <f>2000-M85</f>
        <v>-325.65900000000011</v>
      </c>
      <c r="P85" s="20">
        <v>-11.039761474470646</v>
      </c>
      <c r="R85" s="1">
        <v>13.1</v>
      </c>
      <c r="S85" s="7">
        <v>2325.6590000000001</v>
      </c>
      <c r="Z85" s="20">
        <v>-4.4030133795230677</v>
      </c>
      <c r="AA85" s="20">
        <v>-11.039761474470646</v>
      </c>
      <c r="AI85" s="1">
        <v>2325.6590000000001</v>
      </c>
    </row>
    <row r="86" spans="1:35" ht="12">
      <c r="A86" s="26" t="s">
        <v>155</v>
      </c>
      <c r="B86" s="26" t="s">
        <v>21</v>
      </c>
      <c r="C86" s="27">
        <v>12.375</v>
      </c>
      <c r="D86" s="26">
        <v>-4.695613297824262</v>
      </c>
      <c r="E86" s="27">
        <v>12.375</v>
      </c>
      <c r="F86" s="26">
        <v>-11.310311715035088</v>
      </c>
      <c r="G86" s="3">
        <f>E86+0.6</f>
        <v>12.975</v>
      </c>
      <c r="I86" s="7">
        <f>-175.11*G86+4619.6</f>
        <v>2347.5477500000002</v>
      </c>
      <c r="J86" s="26">
        <v>-4.695613297824262</v>
      </c>
      <c r="K86" s="7">
        <v>2347.5477500000002</v>
      </c>
      <c r="L86" s="26">
        <v>-11.310311715035088</v>
      </c>
      <c r="M86" s="7">
        <v>2347.5477500000002</v>
      </c>
      <c r="O86" s="21">
        <f>2000-M86</f>
        <v>-347.54775000000018</v>
      </c>
      <c r="P86" s="26">
        <v>-11.310311715035088</v>
      </c>
      <c r="R86" s="1">
        <v>12.975</v>
      </c>
      <c r="S86" s="7">
        <v>2347.5477500000002</v>
      </c>
      <c r="Z86" s="26">
        <v>-4.695613297824262</v>
      </c>
      <c r="AA86" s="26">
        <v>-11.310311715035088</v>
      </c>
      <c r="AI86" s="1">
        <v>2347.5477500000002</v>
      </c>
    </row>
    <row r="87" spans="1:35" ht="12">
      <c r="A87" s="26" t="s">
        <v>154</v>
      </c>
      <c r="B87" s="26" t="s">
        <v>145</v>
      </c>
      <c r="C87" s="27">
        <v>12.25</v>
      </c>
      <c r="D87" s="26">
        <v>-4.3153228669331103</v>
      </c>
      <c r="E87" s="27">
        <v>12.25</v>
      </c>
      <c r="F87" s="26">
        <v>-10.550748235170454</v>
      </c>
      <c r="G87" s="3">
        <f>E87+0.6</f>
        <v>12.85</v>
      </c>
      <c r="I87" s="7">
        <f>-175.11*G87+4619.6</f>
        <v>2369.4365000000003</v>
      </c>
      <c r="J87" s="26">
        <v>-4.3153228669331103</v>
      </c>
      <c r="K87" s="7">
        <v>2369.4365000000003</v>
      </c>
      <c r="L87" s="26">
        <v>-10.550748235170454</v>
      </c>
      <c r="M87" s="7">
        <v>2369.4365000000003</v>
      </c>
      <c r="O87" s="21">
        <f>2000-M87</f>
        <v>-369.43650000000025</v>
      </c>
      <c r="P87" s="26">
        <v>-10.550748235170454</v>
      </c>
      <c r="R87" s="1">
        <v>12.85</v>
      </c>
      <c r="S87" s="7">
        <v>2369.4365000000003</v>
      </c>
      <c r="Z87" s="26">
        <v>-4.3153228669331103</v>
      </c>
      <c r="AA87" s="26">
        <v>-10.550748235170454</v>
      </c>
      <c r="AI87" s="1">
        <v>2369.4365000000003</v>
      </c>
    </row>
    <row r="88" spans="1:35" ht="12">
      <c r="A88" s="26" t="s">
        <v>153</v>
      </c>
      <c r="B88" s="26" t="s">
        <v>56</v>
      </c>
      <c r="C88" s="27">
        <v>12.125</v>
      </c>
      <c r="D88" s="26">
        <v>-4.6498982473259955</v>
      </c>
      <c r="E88" s="27">
        <v>12.125</v>
      </c>
      <c r="F88" s="26">
        <v>-10.452512414595192</v>
      </c>
      <c r="G88" s="3">
        <f>E88+0.6</f>
        <v>12.725</v>
      </c>
      <c r="I88" s="7">
        <f>-175.11*G88+4619.6</f>
        <v>2391.3252500000003</v>
      </c>
      <c r="J88" s="26">
        <v>-4.6498982473259955</v>
      </c>
      <c r="K88" s="7">
        <v>2391.3252500000003</v>
      </c>
      <c r="L88" s="26">
        <v>-10.452512414595192</v>
      </c>
      <c r="M88" s="7">
        <v>2391.3252500000003</v>
      </c>
      <c r="O88" s="21">
        <f>2000-M88</f>
        <v>-391.32525000000032</v>
      </c>
      <c r="P88" s="26">
        <v>-10.452512414595192</v>
      </c>
      <c r="R88" s="1">
        <v>12.725</v>
      </c>
      <c r="S88" s="7">
        <v>2391.3252500000003</v>
      </c>
      <c r="Z88" s="26">
        <v>-4.6498982473259955</v>
      </c>
      <c r="AA88" s="26">
        <v>-10.452512414595192</v>
      </c>
      <c r="AI88" s="1">
        <v>2391.3252500000003</v>
      </c>
    </row>
    <row r="89" spans="1:35" ht="12">
      <c r="A89" s="6" t="s">
        <v>152</v>
      </c>
      <c r="B89" s="6" t="s">
        <v>13</v>
      </c>
      <c r="C89" s="8">
        <v>12</v>
      </c>
      <c r="D89" s="6">
        <v>-4.4463110081782107</v>
      </c>
      <c r="E89" s="8">
        <v>12</v>
      </c>
      <c r="F89" s="6">
        <v>-9.710727046494954</v>
      </c>
      <c r="G89" s="3">
        <f>E89+0.6</f>
        <v>12.6</v>
      </c>
      <c r="I89" s="7">
        <f>-175.11*G89+4619.6</f>
        <v>2413.2140000000004</v>
      </c>
      <c r="J89" s="6">
        <v>-4.4463110081782107</v>
      </c>
      <c r="K89" s="7">
        <v>2413.2140000000004</v>
      </c>
      <c r="L89" s="6">
        <v>-9.710727046494954</v>
      </c>
      <c r="M89" s="7">
        <v>2413.2140000000004</v>
      </c>
      <c r="O89" s="21">
        <f>2000-M89</f>
        <v>-413.2140000000004</v>
      </c>
      <c r="P89" s="6">
        <v>-9.710727046494954</v>
      </c>
      <c r="R89" s="1">
        <v>12.6</v>
      </c>
      <c r="S89" s="7">
        <v>2413.2140000000004</v>
      </c>
      <c r="Z89" s="6">
        <v>-4.4463110081782107</v>
      </c>
      <c r="AA89" s="6">
        <v>-9.710727046494954</v>
      </c>
      <c r="AI89" s="1">
        <v>2413.2140000000004</v>
      </c>
    </row>
    <row r="90" spans="1:35">
      <c r="A90" s="4" t="s">
        <v>151</v>
      </c>
      <c r="B90" s="4">
        <v>100</v>
      </c>
      <c r="C90" s="4">
        <v>12</v>
      </c>
      <c r="D90" s="20">
        <v>-4.5875967667291926</v>
      </c>
      <c r="E90" s="4">
        <v>12</v>
      </c>
      <c r="F90" s="20">
        <v>-10.307874796213282</v>
      </c>
      <c r="G90" s="3">
        <f>E90+0.6</f>
        <v>12.6</v>
      </c>
      <c r="I90" s="7">
        <f>-175.11*G90+4619.6</f>
        <v>2413.2140000000004</v>
      </c>
      <c r="J90" s="20">
        <v>-4.5875967667291926</v>
      </c>
      <c r="K90" s="7">
        <v>2413.2140000000004</v>
      </c>
      <c r="L90" s="20">
        <v>-10.307874796213282</v>
      </c>
      <c r="M90" s="7">
        <v>2413.2140000000004</v>
      </c>
      <c r="O90" s="21">
        <f>2000-M90</f>
        <v>-413.2140000000004</v>
      </c>
      <c r="P90" s="20">
        <v>-10.307874796213282</v>
      </c>
      <c r="R90" s="1">
        <v>12.6</v>
      </c>
      <c r="S90" s="7">
        <v>2413.2140000000004</v>
      </c>
      <c r="Z90" s="20">
        <v>-4.5875967667291926</v>
      </c>
      <c r="AA90" s="20">
        <v>-10.307874796213282</v>
      </c>
      <c r="AI90" s="1">
        <v>2413.2140000000004</v>
      </c>
    </row>
    <row r="91" spans="1:35">
      <c r="A91" s="4" t="s">
        <v>151</v>
      </c>
      <c r="B91" s="23">
        <v>86</v>
      </c>
      <c r="C91" s="4">
        <v>12</v>
      </c>
      <c r="D91" s="20">
        <v>-4.6340533367651409</v>
      </c>
      <c r="E91" s="4">
        <v>12</v>
      </c>
      <c r="F91" s="20">
        <v>-10.703103876068839</v>
      </c>
      <c r="G91" s="3">
        <f>E91+0.6</f>
        <v>12.6</v>
      </c>
      <c r="I91" s="7">
        <f>-175.11*G91+4619.6</f>
        <v>2413.2140000000004</v>
      </c>
      <c r="J91" s="20">
        <v>-4.6340533367651409</v>
      </c>
      <c r="K91" s="7">
        <v>2413.2140000000004</v>
      </c>
      <c r="L91" s="20">
        <v>-10.703103876068839</v>
      </c>
      <c r="M91" s="7">
        <v>2413.2140000000004</v>
      </c>
      <c r="O91" s="21">
        <f>2000-M91</f>
        <v>-413.2140000000004</v>
      </c>
      <c r="P91" s="20">
        <v>-10.703103876068839</v>
      </c>
      <c r="R91" s="1">
        <v>12.6</v>
      </c>
      <c r="S91" s="7">
        <v>2413.2140000000004</v>
      </c>
      <c r="Z91" s="20">
        <v>-4.6340533367651409</v>
      </c>
      <c r="AA91" s="20">
        <v>-10.703103876068839</v>
      </c>
      <c r="AI91" s="1">
        <v>2413.2140000000004</v>
      </c>
    </row>
    <row r="92" spans="1:35" ht="12">
      <c r="A92" s="26" t="s">
        <v>150</v>
      </c>
      <c r="B92" s="26" t="s">
        <v>13</v>
      </c>
      <c r="C92" s="27">
        <v>11.875</v>
      </c>
      <c r="D92" s="26">
        <v>-4.4622421992405359</v>
      </c>
      <c r="E92" s="27">
        <v>11.875</v>
      </c>
      <c r="F92" s="26">
        <v>-10.9460821096192</v>
      </c>
      <c r="G92" s="3">
        <f>E92+0.6</f>
        <v>12.475</v>
      </c>
      <c r="I92" s="7">
        <f>-175.11*G92+4619.6</f>
        <v>2435.1027500000005</v>
      </c>
      <c r="J92" s="26">
        <v>-4.4622421992405359</v>
      </c>
      <c r="K92" s="7">
        <v>2435.1027500000005</v>
      </c>
      <c r="L92" s="26">
        <v>-10.9460821096192</v>
      </c>
      <c r="M92" s="7">
        <v>2435.1027500000005</v>
      </c>
      <c r="O92" s="21">
        <f>2000-M92</f>
        <v>-435.10275000000047</v>
      </c>
      <c r="P92" s="26">
        <v>-10.9460821096192</v>
      </c>
      <c r="R92" s="1">
        <v>12.475</v>
      </c>
      <c r="S92" s="7">
        <v>2435.1027500000005</v>
      </c>
      <c r="Z92" s="26">
        <v>-4.4622421992405359</v>
      </c>
      <c r="AA92" s="26">
        <v>-10.9460821096192</v>
      </c>
      <c r="AI92" s="1">
        <v>2435.1027500000005</v>
      </c>
    </row>
    <row r="93" spans="1:35" ht="12">
      <c r="A93" s="26" t="s">
        <v>149</v>
      </c>
      <c r="B93" s="26" t="s">
        <v>23</v>
      </c>
      <c r="C93" s="27">
        <v>11.75</v>
      </c>
      <c r="D93" s="26">
        <v>-4.5284184476989928</v>
      </c>
      <c r="E93" s="27">
        <v>11.75</v>
      </c>
      <c r="F93" s="26">
        <v>-10.482708366085634</v>
      </c>
      <c r="G93" s="3">
        <f>E93+0.6</f>
        <v>12.35</v>
      </c>
      <c r="I93" s="7">
        <f>-175.11*G93+4619.6</f>
        <v>2456.9915000000001</v>
      </c>
      <c r="J93" s="26">
        <v>-4.5284184476989928</v>
      </c>
      <c r="K93" s="7">
        <v>2456.9915000000001</v>
      </c>
      <c r="L93" s="26">
        <v>-10.482708366085634</v>
      </c>
      <c r="M93" s="7">
        <v>2456.9915000000001</v>
      </c>
      <c r="O93" s="21">
        <f>2000-M93</f>
        <v>-456.99150000000009</v>
      </c>
      <c r="P93" s="26">
        <v>-10.482708366085634</v>
      </c>
      <c r="R93" s="1">
        <v>12.35</v>
      </c>
      <c r="S93" s="7">
        <v>2456.9915000000001</v>
      </c>
      <c r="Z93" s="26">
        <v>-4.5284184476989928</v>
      </c>
      <c r="AA93" s="26">
        <v>-10.482708366085634</v>
      </c>
      <c r="AI93" s="1">
        <v>2456.9915000000001</v>
      </c>
    </row>
    <row r="94" spans="1:35" ht="12">
      <c r="A94" s="26" t="s">
        <v>148</v>
      </c>
      <c r="B94" s="26" t="s">
        <v>17</v>
      </c>
      <c r="C94" s="27">
        <v>11.625</v>
      </c>
      <c r="D94" s="26">
        <v>-4.663356557816253</v>
      </c>
      <c r="E94" s="27">
        <v>11.625</v>
      </c>
      <c r="F94" s="26">
        <v>-10.736591575073032</v>
      </c>
      <c r="G94" s="3">
        <f>E94+0.6</f>
        <v>12.225</v>
      </c>
      <c r="I94" s="7">
        <f>-175.11*G94+4619.6</f>
        <v>2478.8802500000002</v>
      </c>
      <c r="J94" s="26">
        <v>-4.663356557816253</v>
      </c>
      <c r="K94" s="7">
        <v>2478.8802500000002</v>
      </c>
      <c r="L94" s="26">
        <v>-10.736591575073032</v>
      </c>
      <c r="M94" s="7">
        <v>2478.8802500000002</v>
      </c>
      <c r="O94" s="21">
        <f>2000-M94</f>
        <v>-478.88025000000016</v>
      </c>
      <c r="P94" s="26">
        <v>-10.736591575073032</v>
      </c>
      <c r="R94" s="1">
        <v>12.225</v>
      </c>
      <c r="S94" s="7">
        <v>2478.8802500000002</v>
      </c>
      <c r="V94" s="1" t="s">
        <v>147</v>
      </c>
      <c r="Z94" s="26">
        <v>-4.663356557816253</v>
      </c>
      <c r="AA94" s="26">
        <v>-10.736591575073032</v>
      </c>
      <c r="AI94" s="1">
        <v>2478.8802500000002</v>
      </c>
    </row>
    <row r="95" spans="1:35">
      <c r="A95" s="22" t="s">
        <v>146</v>
      </c>
      <c r="B95" s="22" t="s">
        <v>145</v>
      </c>
      <c r="C95" s="22">
        <v>11.5</v>
      </c>
      <c r="D95" s="20">
        <v>-4.4282936263704658</v>
      </c>
      <c r="E95" s="22">
        <v>11.5</v>
      </c>
      <c r="F95" s="20">
        <v>-10.640630527872329</v>
      </c>
      <c r="G95" s="3">
        <f>E95+0.6</f>
        <v>12.1</v>
      </c>
      <c r="I95" s="7">
        <f>-175.11*G95+4619.6</f>
        <v>2500.7690000000002</v>
      </c>
      <c r="J95" s="20">
        <v>-4.4282936263704658</v>
      </c>
      <c r="K95" s="7">
        <v>2500.7690000000002</v>
      </c>
      <c r="L95" s="20">
        <v>-10.640630527872329</v>
      </c>
      <c r="M95" s="7">
        <v>2500.7690000000002</v>
      </c>
      <c r="O95" s="21">
        <f>2000-M95</f>
        <v>-500.76900000000023</v>
      </c>
      <c r="P95" s="20">
        <v>-10.640630527872329</v>
      </c>
      <c r="R95" s="1">
        <v>12.1</v>
      </c>
      <c r="S95" s="7">
        <v>2500.7690000000002</v>
      </c>
      <c r="T95" s="1">
        <f>11.5*1000/8283</f>
        <v>1.3883858505372451</v>
      </c>
      <c r="V95" s="26" t="s">
        <v>144</v>
      </c>
      <c r="Z95" s="20">
        <v>-4.4282936263704658</v>
      </c>
      <c r="AA95" s="20">
        <v>-10.640630527872329</v>
      </c>
      <c r="AI95" s="1">
        <v>2500.7690000000002</v>
      </c>
    </row>
    <row r="96" spans="1:35" ht="12">
      <c r="A96" s="26" t="s">
        <v>143</v>
      </c>
      <c r="B96" s="26" t="s">
        <v>13</v>
      </c>
      <c r="C96" s="27">
        <v>11.375</v>
      </c>
      <c r="D96" s="26">
        <v>-4.4278445740825232</v>
      </c>
      <c r="E96" s="27">
        <v>11.375</v>
      </c>
      <c r="F96" s="26">
        <v>-10.93909698271565</v>
      </c>
      <c r="G96" s="3">
        <f>E96+0.6</f>
        <v>11.975</v>
      </c>
      <c r="I96" s="7">
        <f>-175.11*G96+4619.6</f>
        <v>2522.6577500000003</v>
      </c>
      <c r="J96" s="26">
        <v>-4.4278445740825232</v>
      </c>
      <c r="K96" s="7">
        <v>2522.6577500000003</v>
      </c>
      <c r="L96" s="26">
        <v>-10.93909698271565</v>
      </c>
      <c r="M96" s="7">
        <v>2522.6577500000003</v>
      </c>
      <c r="O96" s="21">
        <f>2000-M96</f>
        <v>-522.65775000000031</v>
      </c>
      <c r="P96" s="26">
        <v>-10.93909698271565</v>
      </c>
      <c r="R96" s="1">
        <v>11.975</v>
      </c>
      <c r="S96" s="7">
        <v>2522.6577500000003</v>
      </c>
      <c r="Z96" s="26">
        <v>-4.4278445740825232</v>
      </c>
      <c r="AA96" s="26">
        <v>-10.93909698271565</v>
      </c>
      <c r="AI96" s="1">
        <v>2522.6577500000003</v>
      </c>
    </row>
    <row r="97" spans="1:37" ht="12">
      <c r="A97" s="26"/>
      <c r="B97" s="26"/>
      <c r="C97" s="27"/>
      <c r="D97" s="26"/>
      <c r="E97" s="27"/>
      <c r="F97" s="26"/>
      <c r="I97" s="28">
        <v>2562</v>
      </c>
      <c r="J97" s="26"/>
      <c r="K97" s="7"/>
      <c r="L97" s="26"/>
      <c r="M97" s="7"/>
      <c r="O97" s="21"/>
      <c r="P97" s="26"/>
      <c r="S97" s="7"/>
      <c r="Z97" s="26"/>
      <c r="AA97" s="26"/>
      <c r="AI97" s="24">
        <v>2562</v>
      </c>
      <c r="AJ97" s="24">
        <v>79</v>
      </c>
      <c r="AK97" s="1">
        <v>0.17050000000000001</v>
      </c>
    </row>
    <row r="98" spans="1:37" ht="12">
      <c r="A98" s="26" t="s">
        <v>142</v>
      </c>
      <c r="B98" s="26" t="s">
        <v>21</v>
      </c>
      <c r="C98" s="27">
        <v>11.25</v>
      </c>
      <c r="D98" s="26">
        <v>-3.872753454072968</v>
      </c>
      <c r="E98" s="27">
        <v>11.25</v>
      </c>
      <c r="F98" s="26">
        <v>-8.5959853634655978</v>
      </c>
      <c r="G98" s="3">
        <f>E98+0.6</f>
        <v>11.85</v>
      </c>
      <c r="I98" s="7">
        <f>-175.11*G98+4619.6</f>
        <v>2544.5465000000004</v>
      </c>
      <c r="J98" s="26">
        <v>-3.872753454072968</v>
      </c>
      <c r="K98" s="7">
        <v>2544.5465000000004</v>
      </c>
      <c r="L98" s="26">
        <v>-8.5959853634655978</v>
      </c>
      <c r="M98" s="7">
        <v>2544.5465000000004</v>
      </c>
      <c r="O98" s="21">
        <f>2000-M98</f>
        <v>-544.54650000000038</v>
      </c>
      <c r="P98" s="26">
        <v>-8.5959853634655978</v>
      </c>
      <c r="R98" s="1">
        <v>11.85</v>
      </c>
      <c r="S98" s="7">
        <v>2544.5465000000004</v>
      </c>
      <c r="Z98" s="26">
        <v>-3.872753454072968</v>
      </c>
      <c r="AA98" s="26">
        <v>-8.5959853634655978</v>
      </c>
      <c r="AI98" s="1">
        <v>2544.5465000000004</v>
      </c>
    </row>
    <row r="99" spans="1:37" ht="12.75" customHeight="1">
      <c r="A99" s="26" t="s">
        <v>141</v>
      </c>
      <c r="B99" s="26" t="s">
        <v>33</v>
      </c>
      <c r="C99" s="27">
        <v>11.125</v>
      </c>
      <c r="D99" s="26">
        <v>-4.5551430752274058</v>
      </c>
      <c r="E99" s="27">
        <v>11.125</v>
      </c>
      <c r="F99" s="26">
        <v>-10.687602729845967</v>
      </c>
      <c r="G99" s="3">
        <f>E99+0.6</f>
        <v>11.725</v>
      </c>
      <c r="I99" s="7">
        <f>-562.34*G99+9169.5</f>
        <v>2576.0635000000002</v>
      </c>
      <c r="J99" s="26">
        <v>-4.5551430752274058</v>
      </c>
      <c r="K99" s="7">
        <v>2576.0635000000002</v>
      </c>
      <c r="L99" s="26">
        <v>-10.687602729845967</v>
      </c>
      <c r="M99" s="7">
        <v>2576.0635000000002</v>
      </c>
      <c r="O99" s="21">
        <f>2000-M99</f>
        <v>-576.0635000000002</v>
      </c>
      <c r="P99" s="26">
        <v>-10.687602729845967</v>
      </c>
      <c r="R99" s="1">
        <v>11.725</v>
      </c>
      <c r="S99" s="7">
        <v>2576.0635000000002</v>
      </c>
      <c r="Z99" s="26">
        <v>-4.5551430752274058</v>
      </c>
      <c r="AA99" s="26">
        <v>-10.687602729845967</v>
      </c>
      <c r="AI99" s="1">
        <v>2576.0635000000002</v>
      </c>
    </row>
    <row r="100" spans="1:37" ht="12">
      <c r="A100" s="6" t="s">
        <v>140</v>
      </c>
      <c r="B100" s="6" t="s">
        <v>6</v>
      </c>
      <c r="C100" s="8">
        <v>11</v>
      </c>
      <c r="D100" s="6">
        <v>-4.370132771876154</v>
      </c>
      <c r="E100" s="8">
        <v>11</v>
      </c>
      <c r="F100" s="6">
        <v>-10.705382224573373</v>
      </c>
      <c r="G100" s="3">
        <f>E100+0.6</f>
        <v>11.6</v>
      </c>
      <c r="I100" s="7">
        <f>-562.34*G100+9169.5</f>
        <v>2646.3559999999998</v>
      </c>
      <c r="J100" s="6">
        <v>-4.370132771876154</v>
      </c>
      <c r="K100" s="7">
        <v>2646.3559999999998</v>
      </c>
      <c r="L100" s="6">
        <v>-10.705382224573373</v>
      </c>
      <c r="M100" s="7">
        <v>2646.3559999999998</v>
      </c>
      <c r="O100" s="21">
        <f>2000-M100</f>
        <v>-646.35599999999977</v>
      </c>
      <c r="P100" s="6">
        <v>-10.705382224573373</v>
      </c>
      <c r="R100" s="1">
        <v>11.6</v>
      </c>
      <c r="S100" s="7">
        <v>2646.3559999999998</v>
      </c>
      <c r="Z100" s="6">
        <v>-4.370132771876154</v>
      </c>
      <c r="AA100" s="6">
        <v>-10.705382224573373</v>
      </c>
      <c r="AI100" s="1">
        <v>2646.3559999999998</v>
      </c>
    </row>
    <row r="101" spans="1:37" ht="12">
      <c r="A101" s="6" t="s">
        <v>139</v>
      </c>
      <c r="B101" s="6" t="s">
        <v>79</v>
      </c>
      <c r="C101" s="8">
        <v>11</v>
      </c>
      <c r="D101" s="6">
        <v>-4.4495778076282635</v>
      </c>
      <c r="E101" s="8">
        <v>11</v>
      </c>
      <c r="F101" s="6">
        <v>-10.673036410233903</v>
      </c>
      <c r="G101" s="3">
        <f>E101+0.6</f>
        <v>11.6</v>
      </c>
      <c r="I101" s="7">
        <f>-562.34*G101+9169.5</f>
        <v>2646.3559999999998</v>
      </c>
      <c r="J101" s="6">
        <v>-4.4495778076282635</v>
      </c>
      <c r="K101" s="7">
        <v>2646.3559999999998</v>
      </c>
      <c r="L101" s="6">
        <v>-10.673036410233903</v>
      </c>
      <c r="M101" s="7">
        <v>2646.3559999999998</v>
      </c>
      <c r="O101" s="21">
        <f>2000-M101</f>
        <v>-646.35599999999977</v>
      </c>
      <c r="P101" s="6">
        <v>-10.673036410233903</v>
      </c>
      <c r="R101" s="1">
        <v>11.6</v>
      </c>
      <c r="S101" s="7">
        <v>2646.3559999999998</v>
      </c>
      <c r="Z101" s="6">
        <v>-4.4495778076282635</v>
      </c>
      <c r="AA101" s="6">
        <v>-10.673036410233903</v>
      </c>
      <c r="AI101" s="1">
        <v>2646.3559999999998</v>
      </c>
    </row>
    <row r="102" spans="1:37">
      <c r="A102" s="4" t="s">
        <v>138</v>
      </c>
      <c r="B102" s="4">
        <v>95</v>
      </c>
      <c r="C102" s="4">
        <v>11</v>
      </c>
      <c r="D102" s="20">
        <v>-4.3775814108101718</v>
      </c>
      <c r="E102" s="4">
        <v>11</v>
      </c>
      <c r="F102" s="20">
        <v>-10.087478605253061</v>
      </c>
      <c r="G102" s="3">
        <f>E102+0.6</f>
        <v>11.6</v>
      </c>
      <c r="I102" s="7">
        <f>-562.34*G102+9169.5</f>
        <v>2646.3559999999998</v>
      </c>
      <c r="J102" s="20">
        <v>-4.3775814108101718</v>
      </c>
      <c r="K102" s="7">
        <v>2646.3559999999998</v>
      </c>
      <c r="L102" s="20">
        <v>-10.087478605253061</v>
      </c>
      <c r="M102" s="7">
        <v>2646.3559999999998</v>
      </c>
      <c r="O102" s="21">
        <f>2000-M102</f>
        <v>-646.35599999999977</v>
      </c>
      <c r="P102" s="20">
        <v>-10.087478605253061</v>
      </c>
      <c r="R102" s="1">
        <v>11.6</v>
      </c>
      <c r="S102" s="7">
        <v>2646.3559999999998</v>
      </c>
      <c r="U102" s="1">
        <f>(T103+T95)/2</f>
        <v>1.4246046118556079</v>
      </c>
      <c r="V102" s="1" t="s">
        <v>137</v>
      </c>
      <c r="Z102" s="20">
        <v>-4.3775814108101718</v>
      </c>
      <c r="AA102" s="20">
        <v>-10.087478605253061</v>
      </c>
      <c r="AI102" s="1">
        <v>2646.3559999999998</v>
      </c>
    </row>
    <row r="103" spans="1:37" ht="12">
      <c r="A103" s="26" t="s">
        <v>136</v>
      </c>
      <c r="B103" s="26" t="s">
        <v>33</v>
      </c>
      <c r="C103" s="27">
        <v>11</v>
      </c>
      <c r="D103" s="26">
        <v>-4.387236084137653</v>
      </c>
      <c r="E103" s="27">
        <v>11</v>
      </c>
      <c r="F103" s="26">
        <v>-10.512082546239881</v>
      </c>
      <c r="G103" s="3">
        <f>E103+0.6</f>
        <v>11.6</v>
      </c>
      <c r="I103" s="7">
        <f>-562.34*G103+9169.5</f>
        <v>2646.3559999999998</v>
      </c>
      <c r="J103" s="26">
        <v>-4.387236084137653</v>
      </c>
      <c r="K103" s="7">
        <v>2646.3559999999998</v>
      </c>
      <c r="L103" s="26">
        <v>-10.512082546239881</v>
      </c>
      <c r="M103" s="7">
        <v>2646.3559999999998</v>
      </c>
      <c r="O103" s="21">
        <f>2000-M103</f>
        <v>-646.35599999999977</v>
      </c>
      <c r="P103" s="26">
        <v>-10.512082546239881</v>
      </c>
      <c r="R103" s="1">
        <v>11.6</v>
      </c>
      <c r="S103" s="7">
        <v>2646.3559999999998</v>
      </c>
      <c r="T103" s="1">
        <f>12.1*1000/8283</f>
        <v>1.4608233731739708</v>
      </c>
      <c r="Z103" s="26">
        <v>-4.387236084137653</v>
      </c>
      <c r="AA103" s="26">
        <v>-10.512082546239881</v>
      </c>
      <c r="AI103" s="1">
        <v>2646.3559999999998</v>
      </c>
    </row>
    <row r="104" spans="1:37" ht="12">
      <c r="A104" s="26" t="s">
        <v>135</v>
      </c>
      <c r="B104" s="26" t="s">
        <v>21</v>
      </c>
      <c r="C104" s="27">
        <v>10.875</v>
      </c>
      <c r="D104" s="26">
        <v>-3.8949826083856243</v>
      </c>
      <c r="E104" s="27">
        <v>10.875</v>
      </c>
      <c r="F104" s="26">
        <v>-8.526268188193578</v>
      </c>
      <c r="G104" s="3">
        <f>E104+0.6</f>
        <v>11.475</v>
      </c>
      <c r="I104" s="7">
        <f>-562.34*G104+9169.5</f>
        <v>2716.6485000000002</v>
      </c>
      <c r="J104" s="26">
        <v>-3.8949826083856243</v>
      </c>
      <c r="K104" s="7">
        <v>2716.6485000000002</v>
      </c>
      <c r="L104" s="26">
        <v>-8.526268188193578</v>
      </c>
      <c r="M104" s="7">
        <v>2716.6485000000002</v>
      </c>
      <c r="O104" s="21">
        <f>2000-M104</f>
        <v>-716.64850000000024</v>
      </c>
      <c r="P104" s="26">
        <v>-8.526268188193578</v>
      </c>
      <c r="R104" s="1">
        <v>11.475</v>
      </c>
      <c r="S104" s="7">
        <v>2716.6485000000002</v>
      </c>
      <c r="Z104" s="26">
        <v>-3.8949826083856243</v>
      </c>
      <c r="AA104" s="26">
        <v>-8.526268188193578</v>
      </c>
      <c r="AI104" s="1">
        <v>2716.6485000000002</v>
      </c>
    </row>
    <row r="105" spans="1:37" ht="12">
      <c r="A105" s="26" t="s">
        <v>134</v>
      </c>
      <c r="B105" s="26" t="s">
        <v>23</v>
      </c>
      <c r="C105" s="27">
        <v>10.75</v>
      </c>
      <c r="D105" s="26">
        <v>-4.1096022586778016</v>
      </c>
      <c r="E105" s="27">
        <v>10.75</v>
      </c>
      <c r="F105" s="26">
        <v>-8.7230609050010752</v>
      </c>
      <c r="G105" s="3">
        <f>E105+0.6</f>
        <v>11.35</v>
      </c>
      <c r="I105" s="7">
        <f>-562.34*G105+9169.5</f>
        <v>2786.9409999999998</v>
      </c>
      <c r="J105" s="26">
        <v>-4.1096022586778016</v>
      </c>
      <c r="K105" s="7">
        <v>2786.9409999999998</v>
      </c>
      <c r="L105" s="26">
        <v>-8.7230609050010752</v>
      </c>
      <c r="M105" s="7">
        <v>2786.9409999999998</v>
      </c>
      <c r="O105" s="21">
        <f>2000-M105</f>
        <v>-786.9409999999998</v>
      </c>
      <c r="P105" s="26">
        <v>-8.7230609050010752</v>
      </c>
      <c r="R105" s="1">
        <v>11.35</v>
      </c>
      <c r="S105" s="7">
        <v>2786.9409999999998</v>
      </c>
      <c r="Z105" s="26">
        <v>-4.1096022586778016</v>
      </c>
      <c r="AA105" s="26">
        <v>-8.7230609050010752</v>
      </c>
      <c r="AI105" s="1">
        <v>2786.9409999999998</v>
      </c>
    </row>
    <row r="106" spans="1:37" ht="12">
      <c r="A106" s="26" t="s">
        <v>133</v>
      </c>
      <c r="B106" s="26" t="s">
        <v>9</v>
      </c>
      <c r="C106" s="27">
        <v>10.625</v>
      </c>
      <c r="D106" s="26">
        <v>-3.6940143676238621</v>
      </c>
      <c r="E106" s="27">
        <v>10.625</v>
      </c>
      <c r="F106" s="26">
        <v>-8.195033803148899</v>
      </c>
      <c r="G106" s="3">
        <f>E106+0.6</f>
        <v>11.225</v>
      </c>
      <c r="I106" s="7">
        <f>-562.34*G106+9169.5</f>
        <v>2857.2335000000003</v>
      </c>
      <c r="J106" s="26">
        <v>-3.6940143676238621</v>
      </c>
      <c r="K106" s="7">
        <v>2857.2335000000003</v>
      </c>
      <c r="L106" s="26">
        <v>-8.195033803148899</v>
      </c>
      <c r="M106" s="7">
        <v>2857.2335000000003</v>
      </c>
      <c r="O106" s="21">
        <f>2000-M106</f>
        <v>-857.23350000000028</v>
      </c>
      <c r="P106" s="26">
        <v>-8.195033803148899</v>
      </c>
      <c r="R106" s="1">
        <v>11.225</v>
      </c>
      <c r="S106" s="7">
        <v>2857.2335000000003</v>
      </c>
      <c r="Z106" s="26">
        <v>-3.6940143676238621</v>
      </c>
      <c r="AA106" s="26">
        <v>-8.195033803148899</v>
      </c>
      <c r="AI106" s="1">
        <v>2857.2335000000003</v>
      </c>
    </row>
    <row r="107" spans="1:37">
      <c r="A107" s="22" t="s">
        <v>132</v>
      </c>
      <c r="B107" s="22" t="s">
        <v>9</v>
      </c>
      <c r="C107" s="22">
        <v>10.5</v>
      </c>
      <c r="D107" s="20">
        <v>-4.0496300130830365</v>
      </c>
      <c r="E107" s="22">
        <v>10.5</v>
      </c>
      <c r="F107" s="20">
        <v>-8.9400630771289311</v>
      </c>
      <c r="G107" s="3">
        <f>E107+0.6</f>
        <v>11.1</v>
      </c>
      <c r="I107" s="7">
        <f>-562.34*G107+9169.5</f>
        <v>2927.5259999999998</v>
      </c>
      <c r="J107" s="20">
        <v>-4.0496300130830365</v>
      </c>
      <c r="K107" s="7">
        <v>2927.5259999999998</v>
      </c>
      <c r="L107" s="20">
        <v>-8.9400630771289311</v>
      </c>
      <c r="M107" s="7">
        <v>2927.5259999999998</v>
      </c>
      <c r="O107" s="21">
        <f>2000-M107</f>
        <v>-927.52599999999984</v>
      </c>
      <c r="P107" s="20">
        <v>-8.9400630771289311</v>
      </c>
      <c r="R107" s="1">
        <v>11.1</v>
      </c>
      <c r="S107" s="7">
        <v>2927.5259999999998</v>
      </c>
      <c r="Z107" s="20">
        <v>-4.0496300130830365</v>
      </c>
      <c r="AA107" s="20">
        <v>-8.9400630771289311</v>
      </c>
      <c r="AI107" s="1">
        <v>2927.5259999999998</v>
      </c>
    </row>
    <row r="108" spans="1:37" ht="12">
      <c r="A108" s="26" t="s">
        <v>131</v>
      </c>
      <c r="B108" s="26" t="s">
        <v>56</v>
      </c>
      <c r="C108" s="27">
        <v>10.375</v>
      </c>
      <c r="D108" s="26">
        <v>-4.0901356600477738</v>
      </c>
      <c r="E108" s="27">
        <v>10.375</v>
      </c>
      <c r="F108" s="26">
        <v>-8.8923216786608119</v>
      </c>
      <c r="G108" s="3">
        <f>E108+0.6</f>
        <v>10.975</v>
      </c>
      <c r="I108" s="7">
        <f>-562.34*G108+9169.5</f>
        <v>2997.8184999999994</v>
      </c>
      <c r="J108" s="26">
        <v>-4.0901356600477738</v>
      </c>
      <c r="K108" s="7">
        <v>2997.8184999999994</v>
      </c>
      <c r="L108" s="26">
        <v>-8.8923216786608119</v>
      </c>
      <c r="M108" s="7">
        <v>2997.8184999999994</v>
      </c>
      <c r="O108" s="21">
        <f>2000-M108</f>
        <v>-997.8184999999994</v>
      </c>
      <c r="P108" s="26">
        <v>-8.8923216786608119</v>
      </c>
      <c r="R108" s="1">
        <v>10.975</v>
      </c>
      <c r="S108" s="7">
        <v>2997.8184999999994</v>
      </c>
      <c r="Z108" s="26">
        <v>-4.0901356600477738</v>
      </c>
      <c r="AA108" s="26">
        <v>-8.8923216786608119</v>
      </c>
      <c r="AI108" s="1">
        <v>2997.8184999999994</v>
      </c>
    </row>
    <row r="109" spans="1:37" ht="12">
      <c r="A109" s="26" t="s">
        <v>130</v>
      </c>
      <c r="B109" s="26" t="s">
        <v>48</v>
      </c>
      <c r="C109" s="27">
        <v>10.25</v>
      </c>
      <c r="D109" s="26">
        <v>-3.3828754721677035</v>
      </c>
      <c r="E109" s="27">
        <v>10.25</v>
      </c>
      <c r="F109" s="26">
        <v>-7.4687958116182687</v>
      </c>
      <c r="G109" s="3">
        <f>E109+0.6</f>
        <v>10.85</v>
      </c>
      <c r="I109" s="7">
        <f>-562.34*G109+9169.5</f>
        <v>3068.1109999999999</v>
      </c>
      <c r="J109" s="26">
        <v>-3.3828754721677035</v>
      </c>
      <c r="K109" s="7">
        <v>3068.1109999999999</v>
      </c>
      <c r="L109" s="26">
        <v>-7.4687958116182687</v>
      </c>
      <c r="M109" s="7">
        <v>3068.1109999999999</v>
      </c>
      <c r="O109" s="21">
        <f>2000-M109</f>
        <v>-1068.1109999999999</v>
      </c>
      <c r="P109" s="26">
        <v>-7.4687958116182687</v>
      </c>
      <c r="R109" s="1">
        <v>10.85</v>
      </c>
      <c r="S109" s="7">
        <v>3068.1109999999999</v>
      </c>
      <c r="Z109" s="26">
        <v>-3.3828754721677035</v>
      </c>
      <c r="AA109" s="26">
        <v>-7.4687958116182687</v>
      </c>
      <c r="AI109" s="1">
        <v>3068.1109999999999</v>
      </c>
    </row>
    <row r="110" spans="1:37" ht="12">
      <c r="A110" s="26" t="s">
        <v>129</v>
      </c>
      <c r="B110" s="26" t="s">
        <v>41</v>
      </c>
      <c r="C110" s="27">
        <v>10.125</v>
      </c>
      <c r="D110" s="26">
        <v>-4.3969887694671304</v>
      </c>
      <c r="E110" s="27">
        <v>10.125</v>
      </c>
      <c r="F110" s="26">
        <v>-9.8135611329155701</v>
      </c>
      <c r="G110" s="3">
        <f>E110+0.6</f>
        <v>10.725</v>
      </c>
      <c r="I110" s="7">
        <f>-562.34*G110+9169.5</f>
        <v>3138.4034999999994</v>
      </c>
      <c r="J110" s="26">
        <v>-4.3969887694671304</v>
      </c>
      <c r="K110" s="7">
        <v>3138.4034999999994</v>
      </c>
      <c r="L110" s="26">
        <v>-9.8135611329155701</v>
      </c>
      <c r="M110" s="7">
        <v>3138.4034999999994</v>
      </c>
      <c r="O110" s="21">
        <f>2000-M110</f>
        <v>-1138.4034999999994</v>
      </c>
      <c r="P110" s="26">
        <v>-9.8135611329155701</v>
      </c>
      <c r="R110" s="1">
        <v>10.725</v>
      </c>
      <c r="S110" s="7">
        <v>3138.4034999999994</v>
      </c>
      <c r="Z110" s="26">
        <v>-4.3969887694671304</v>
      </c>
      <c r="AA110" s="26">
        <v>-9.8135611329155701</v>
      </c>
      <c r="AI110" s="1">
        <v>3138.4034999999994</v>
      </c>
    </row>
    <row r="111" spans="1:37" ht="12">
      <c r="A111" s="6" t="s">
        <v>128</v>
      </c>
      <c r="B111" s="6" t="s">
        <v>21</v>
      </c>
      <c r="C111" s="8">
        <v>10</v>
      </c>
      <c r="D111" s="6">
        <v>-4.4268076338776217</v>
      </c>
      <c r="E111" s="8">
        <v>10</v>
      </c>
      <c r="F111" s="6">
        <v>-9.5899421337064208</v>
      </c>
      <c r="G111" s="3">
        <f>E111+0.6</f>
        <v>10.6</v>
      </c>
      <c r="I111" s="7">
        <f>-562.34*G111+9169.5</f>
        <v>3208.6959999999999</v>
      </c>
      <c r="J111" s="6">
        <v>-4.4268076338776217</v>
      </c>
      <c r="K111" s="7">
        <v>3208.6959999999999</v>
      </c>
      <c r="L111" s="6">
        <v>-9.5899421337064208</v>
      </c>
      <c r="M111" s="7">
        <v>3208.6959999999999</v>
      </c>
      <c r="O111" s="21">
        <f>2000-M111</f>
        <v>-1208.6959999999999</v>
      </c>
      <c r="P111" s="6">
        <v>-9.5899421337064208</v>
      </c>
      <c r="R111" s="1">
        <v>10.6</v>
      </c>
      <c r="S111" s="7">
        <v>3208.6959999999999</v>
      </c>
      <c r="Z111" s="6">
        <v>-4.4268076338776217</v>
      </c>
      <c r="AA111" s="6">
        <v>-9.5899421337064208</v>
      </c>
      <c r="AI111" s="1">
        <v>3208.6959999999999</v>
      </c>
    </row>
    <row r="112" spans="1:37">
      <c r="A112" s="4" t="s">
        <v>127</v>
      </c>
      <c r="B112" s="4">
        <v>90</v>
      </c>
      <c r="C112" s="4">
        <v>10</v>
      </c>
      <c r="D112" s="20">
        <v>-4.4790533545930646</v>
      </c>
      <c r="E112" s="4">
        <v>10</v>
      </c>
      <c r="F112" s="20">
        <v>-9.3388039370958644</v>
      </c>
      <c r="G112" s="3">
        <f>E112+0.6</f>
        <v>10.6</v>
      </c>
      <c r="I112" s="7">
        <f>-562.34*G112+9169.5</f>
        <v>3208.6959999999999</v>
      </c>
      <c r="J112" s="20">
        <v>-4.4790533545930646</v>
      </c>
      <c r="K112" s="7">
        <v>3208.6959999999999</v>
      </c>
      <c r="L112" s="20">
        <v>-9.3388039370958644</v>
      </c>
      <c r="M112" s="7">
        <v>3208.6959999999999</v>
      </c>
      <c r="O112" s="21">
        <f>2000-M112</f>
        <v>-1208.6959999999999</v>
      </c>
      <c r="P112" s="20">
        <v>-9.3388039370958644</v>
      </c>
      <c r="R112" s="1">
        <v>10.6</v>
      </c>
      <c r="S112" s="7">
        <v>3208.6959999999999</v>
      </c>
      <c r="Z112" s="20">
        <v>-4.4790533545930646</v>
      </c>
      <c r="AA112" s="20">
        <v>-9.3388039370958644</v>
      </c>
      <c r="AI112" s="1">
        <v>3208.6959999999999</v>
      </c>
    </row>
    <row r="113" spans="1:35">
      <c r="A113" s="4" t="s">
        <v>127</v>
      </c>
      <c r="B113" s="23">
        <v>91</v>
      </c>
      <c r="C113" s="4">
        <v>10</v>
      </c>
      <c r="D113" s="20">
        <v>-4.4497003428828306</v>
      </c>
      <c r="E113" s="4">
        <v>10</v>
      </c>
      <c r="F113" s="20">
        <v>-9.5940956303451994</v>
      </c>
      <c r="G113" s="3">
        <f>E113+0.6</f>
        <v>10.6</v>
      </c>
      <c r="I113" s="7">
        <f>-562.34*G113+9169.5</f>
        <v>3208.6959999999999</v>
      </c>
      <c r="J113" s="20">
        <v>-4.4497003428828306</v>
      </c>
      <c r="K113" s="7">
        <v>3208.6959999999999</v>
      </c>
      <c r="L113" s="20">
        <v>-9.5940956303451994</v>
      </c>
      <c r="M113" s="7">
        <v>3208.6959999999999</v>
      </c>
      <c r="O113" s="21">
        <f>2000-M113</f>
        <v>-1208.6959999999999</v>
      </c>
      <c r="P113" s="20">
        <v>-9.5940956303451994</v>
      </c>
      <c r="R113" s="1">
        <v>10.6</v>
      </c>
      <c r="S113" s="7">
        <v>3208.6959999999999</v>
      </c>
      <c r="Z113" s="20">
        <v>-4.4497003428828306</v>
      </c>
      <c r="AA113" s="20">
        <v>-9.5940956303451994</v>
      </c>
      <c r="AI113" s="1">
        <v>3208.6959999999999</v>
      </c>
    </row>
    <row r="114" spans="1:35" ht="12">
      <c r="A114" s="26" t="s">
        <v>126</v>
      </c>
      <c r="B114" s="26" t="s">
        <v>125</v>
      </c>
      <c r="C114" s="27">
        <v>9.875</v>
      </c>
      <c r="D114" s="26">
        <v>-4.2770557208437623</v>
      </c>
      <c r="E114" s="27">
        <v>9.875</v>
      </c>
      <c r="F114" s="26">
        <v>-9.028051329772774</v>
      </c>
      <c r="G114" s="3">
        <f>E114+0.6</f>
        <v>10.475</v>
      </c>
      <c r="I114" s="7">
        <f>-562.34*G114+9169.5</f>
        <v>3278.9884999999995</v>
      </c>
      <c r="J114" s="26">
        <v>-4.2770557208437623</v>
      </c>
      <c r="K114" s="7">
        <v>3278.9884999999995</v>
      </c>
      <c r="L114" s="26">
        <v>-9.028051329772774</v>
      </c>
      <c r="M114" s="7">
        <v>3278.9884999999995</v>
      </c>
      <c r="O114" s="21">
        <f>2000-M114</f>
        <v>-1278.9884999999995</v>
      </c>
      <c r="P114" s="26">
        <v>-9.028051329772774</v>
      </c>
      <c r="R114" s="1">
        <v>10.475</v>
      </c>
      <c r="S114" s="7">
        <v>3278.9884999999995</v>
      </c>
      <c r="Z114" s="26">
        <v>-4.2770557208437623</v>
      </c>
      <c r="AA114" s="26">
        <v>-9.028051329772774</v>
      </c>
      <c r="AI114" s="1">
        <v>3278.9884999999995</v>
      </c>
    </row>
    <row r="115" spans="1:35" ht="12">
      <c r="A115" s="26" t="s">
        <v>124</v>
      </c>
      <c r="B115" s="26" t="s">
        <v>6</v>
      </c>
      <c r="C115" s="27">
        <v>9.75</v>
      </c>
      <c r="D115" s="26">
        <v>-4.1611604163241118</v>
      </c>
      <c r="E115" s="27">
        <v>9.75</v>
      </c>
      <c r="F115" s="26">
        <v>-9.057638589959403</v>
      </c>
      <c r="G115" s="3">
        <f>E115+0.6</f>
        <v>10.35</v>
      </c>
      <c r="I115" s="7">
        <f>-562.34*G115+9169.5</f>
        <v>3349.2809999999999</v>
      </c>
      <c r="J115" s="26">
        <v>-4.1611604163241118</v>
      </c>
      <c r="K115" s="7">
        <v>3349.2809999999999</v>
      </c>
      <c r="L115" s="26">
        <v>-9.057638589959403</v>
      </c>
      <c r="M115" s="7">
        <v>3349.2809999999999</v>
      </c>
      <c r="O115" s="21">
        <f>2000-M115</f>
        <v>-1349.2809999999999</v>
      </c>
      <c r="P115" s="26">
        <v>-9.057638589959403</v>
      </c>
      <c r="R115" s="1">
        <v>10.35</v>
      </c>
      <c r="S115" s="7">
        <v>3349.2809999999999</v>
      </c>
      <c r="Z115" s="26">
        <v>-4.1611604163241118</v>
      </c>
      <c r="AA115" s="26">
        <v>-9.057638589959403</v>
      </c>
      <c r="AI115" s="1">
        <v>3349.2809999999999</v>
      </c>
    </row>
    <row r="116" spans="1:35" ht="12">
      <c r="A116" s="26" t="s">
        <v>123</v>
      </c>
      <c r="B116" s="26" t="s">
        <v>79</v>
      </c>
      <c r="C116" s="27">
        <v>9.625</v>
      </c>
      <c r="D116" s="26">
        <v>-4.033928745100603</v>
      </c>
      <c r="E116" s="27">
        <v>9.625</v>
      </c>
      <c r="F116" s="26">
        <v>-8.5542425143380392</v>
      </c>
      <c r="G116" s="3">
        <f>E116+0.6</f>
        <v>10.225</v>
      </c>
      <c r="I116" s="7">
        <f>-562.34*G116+9169.5</f>
        <v>3419.5734999999995</v>
      </c>
      <c r="J116" s="26">
        <v>-4.033928745100603</v>
      </c>
      <c r="K116" s="7">
        <v>3419.5734999999995</v>
      </c>
      <c r="L116" s="26">
        <v>-8.5542425143380392</v>
      </c>
      <c r="M116" s="7">
        <v>3419.5734999999995</v>
      </c>
      <c r="O116" s="21">
        <f>2000-M116</f>
        <v>-1419.5734999999995</v>
      </c>
      <c r="P116" s="26">
        <v>-8.5542425143380392</v>
      </c>
      <c r="R116" s="1">
        <v>10.225</v>
      </c>
      <c r="S116" s="7">
        <v>3419.5734999999995</v>
      </c>
      <c r="Z116" s="26">
        <v>-4.033928745100603</v>
      </c>
      <c r="AA116" s="26">
        <v>-8.5542425143380392</v>
      </c>
      <c r="AI116" s="1">
        <v>3419.5734999999995</v>
      </c>
    </row>
    <row r="117" spans="1:35">
      <c r="A117" s="22" t="s">
        <v>122</v>
      </c>
      <c r="B117" s="22" t="s">
        <v>21</v>
      </c>
      <c r="C117" s="22">
        <v>9.5</v>
      </c>
      <c r="D117" s="20">
        <v>-4.444785400481531</v>
      </c>
      <c r="E117" s="22">
        <v>9.5</v>
      </c>
      <c r="F117" s="20">
        <v>-9.5046187559780808</v>
      </c>
      <c r="G117" s="3">
        <f>E117+0.6</f>
        <v>10.1</v>
      </c>
      <c r="I117" s="7">
        <f>-562.34*G117+9169.5</f>
        <v>3489.866</v>
      </c>
      <c r="J117" s="20">
        <v>-4.444785400481531</v>
      </c>
      <c r="K117" s="7">
        <v>3489.866</v>
      </c>
      <c r="L117" s="20">
        <v>-9.5046187559780808</v>
      </c>
      <c r="M117" s="7">
        <v>3489.866</v>
      </c>
      <c r="O117" s="21">
        <f>2000-M117</f>
        <v>-1489.866</v>
      </c>
      <c r="P117" s="20">
        <v>-9.5046187559780808</v>
      </c>
      <c r="R117" s="1">
        <v>10.1</v>
      </c>
      <c r="S117" s="7">
        <v>3489.866</v>
      </c>
      <c r="Z117" s="20">
        <v>-4.444785400481531</v>
      </c>
      <c r="AA117" s="20">
        <v>-9.5046187559780808</v>
      </c>
      <c r="AI117" s="1">
        <v>3489.866</v>
      </c>
    </row>
    <row r="118" spans="1:35" ht="12">
      <c r="A118" s="26" t="s">
        <v>121</v>
      </c>
      <c r="B118" s="26" t="s">
        <v>41</v>
      </c>
      <c r="C118" s="27">
        <v>9.375</v>
      </c>
      <c r="D118" s="26">
        <v>-4.2543517535198729</v>
      </c>
      <c r="E118" s="27">
        <v>9.375</v>
      </c>
      <c r="F118" s="26">
        <v>-8.9299184592846803</v>
      </c>
      <c r="G118" s="3">
        <f>E118+0.6</f>
        <v>9.9749999999999996</v>
      </c>
      <c r="I118" s="7">
        <f>-562.34*G118+9169.5</f>
        <v>3560.1584999999995</v>
      </c>
      <c r="J118" s="26">
        <v>-4.2543517535198729</v>
      </c>
      <c r="K118" s="7">
        <v>3560.1584999999995</v>
      </c>
      <c r="L118" s="26">
        <v>-8.9299184592846803</v>
      </c>
      <c r="M118" s="7">
        <v>3560.1584999999995</v>
      </c>
      <c r="O118" s="21">
        <f>2000-M118</f>
        <v>-1560.1584999999995</v>
      </c>
      <c r="P118" s="26">
        <v>-8.9299184592846803</v>
      </c>
      <c r="R118" s="1">
        <v>9.9749999999999996</v>
      </c>
      <c r="S118" s="7">
        <v>3560.1584999999995</v>
      </c>
      <c r="Z118" s="26">
        <v>-4.2543517535198729</v>
      </c>
      <c r="AA118" s="26">
        <v>-8.9299184592846803</v>
      </c>
      <c r="AI118" s="1">
        <v>3560.1584999999995</v>
      </c>
    </row>
    <row r="119" spans="1:35" ht="12">
      <c r="A119" s="26" t="s">
        <v>120</v>
      </c>
      <c r="B119" s="26" t="s">
        <v>6</v>
      </c>
      <c r="C119" s="27">
        <v>9.25</v>
      </c>
      <c r="D119" s="26">
        <v>-4.2324154098517424</v>
      </c>
      <c r="E119" s="27">
        <v>9.25</v>
      </c>
      <c r="F119" s="26">
        <v>-8.9909604728388182</v>
      </c>
      <c r="G119" s="3">
        <f>E119+0.6</f>
        <v>9.85</v>
      </c>
      <c r="I119" s="7">
        <f>-562.34*G119+9169.5</f>
        <v>3630.451</v>
      </c>
      <c r="J119" s="26">
        <v>-4.2324154098517424</v>
      </c>
      <c r="K119" s="7">
        <v>3630.451</v>
      </c>
      <c r="L119" s="26">
        <v>-8.9909604728388182</v>
      </c>
      <c r="M119" s="7">
        <v>3630.451</v>
      </c>
      <c r="O119" s="21">
        <f>2000-M119</f>
        <v>-1630.451</v>
      </c>
      <c r="P119" s="26">
        <v>-8.9909604728388182</v>
      </c>
      <c r="R119" s="1">
        <v>9.85</v>
      </c>
      <c r="S119" s="7">
        <v>3630.451</v>
      </c>
      <c r="Z119" s="26">
        <v>-4.2324154098517424</v>
      </c>
      <c r="AA119" s="26">
        <v>-8.9909604728388182</v>
      </c>
      <c r="AI119" s="1">
        <v>3630.451</v>
      </c>
    </row>
    <row r="120" spans="1:35" ht="12">
      <c r="A120" s="26" t="s">
        <v>119</v>
      </c>
      <c r="B120" s="26" t="s">
        <v>79</v>
      </c>
      <c r="C120" s="27">
        <v>9.125</v>
      </c>
      <c r="D120" s="26">
        <v>-4.2345155666131324</v>
      </c>
      <c r="E120" s="27">
        <v>9.125</v>
      </c>
      <c r="F120" s="26">
        <v>-9.0036261101535935</v>
      </c>
      <c r="G120" s="3">
        <f>E120+0.6</f>
        <v>9.7249999999999996</v>
      </c>
      <c r="I120" s="7">
        <f>-562.34*G120+9169.5</f>
        <v>3700.7434999999996</v>
      </c>
      <c r="J120" s="26">
        <v>-4.2345155666131324</v>
      </c>
      <c r="K120" s="7">
        <v>3700.7434999999996</v>
      </c>
      <c r="L120" s="26">
        <v>-9.0036261101535935</v>
      </c>
      <c r="M120" s="7">
        <v>3700.7434999999996</v>
      </c>
      <c r="O120" s="21">
        <f>2000-M120</f>
        <v>-1700.7434999999996</v>
      </c>
      <c r="P120" s="26">
        <v>-9.0036261101535935</v>
      </c>
      <c r="R120" s="1">
        <v>9.7249999999999996</v>
      </c>
      <c r="S120" s="7">
        <v>3700.7434999999996</v>
      </c>
      <c r="Z120" s="26">
        <v>-4.2345155666131324</v>
      </c>
      <c r="AA120" s="26">
        <v>-9.0036261101535935</v>
      </c>
      <c r="AI120" s="1">
        <v>3700.7434999999996</v>
      </c>
    </row>
    <row r="121" spans="1:35" ht="12">
      <c r="A121" s="6" t="s">
        <v>118</v>
      </c>
      <c r="B121" s="6" t="s">
        <v>23</v>
      </c>
      <c r="C121" s="8">
        <v>9</v>
      </c>
      <c r="D121" s="6">
        <v>-4.6160805240700009</v>
      </c>
      <c r="E121" s="8">
        <v>9</v>
      </c>
      <c r="F121" s="6">
        <v>-9.1838601852753534</v>
      </c>
      <c r="G121" s="3">
        <f>E121+0.6</f>
        <v>9.6</v>
      </c>
      <c r="I121" s="7">
        <f>-562.34*G121+9169.5</f>
        <v>3771.0360000000001</v>
      </c>
      <c r="J121" s="6">
        <v>-4.6160805240700009</v>
      </c>
      <c r="K121" s="7">
        <v>3771.0360000000001</v>
      </c>
      <c r="L121" s="6">
        <v>-9.1838601852753534</v>
      </c>
      <c r="M121" s="7">
        <v>3771.0360000000001</v>
      </c>
      <c r="O121" s="21">
        <f>2000-M121</f>
        <v>-1771.0360000000001</v>
      </c>
      <c r="P121" s="6">
        <v>-9.1838601852753534</v>
      </c>
      <c r="R121" s="1">
        <v>9.6</v>
      </c>
      <c r="S121" s="7">
        <v>3771.0360000000001</v>
      </c>
      <c r="Z121" s="6">
        <v>-4.6160805240700009</v>
      </c>
      <c r="AA121" s="6">
        <v>-9.1838601852753534</v>
      </c>
      <c r="AI121" s="1">
        <v>3771.0360000000001</v>
      </c>
    </row>
    <row r="122" spans="1:35">
      <c r="A122" s="4" t="s">
        <v>117</v>
      </c>
      <c r="B122" s="4">
        <v>109</v>
      </c>
      <c r="C122" s="4">
        <v>9</v>
      </c>
      <c r="D122" s="20">
        <v>-4.5653433955448834</v>
      </c>
      <c r="E122" s="4">
        <v>9</v>
      </c>
      <c r="F122" s="20">
        <v>-9.0437337355902851</v>
      </c>
      <c r="G122" s="3">
        <f>E122+0.6</f>
        <v>9.6</v>
      </c>
      <c r="I122" s="7">
        <f>-562.34*G122+9169.5</f>
        <v>3771.0360000000001</v>
      </c>
      <c r="J122" s="20">
        <v>-4.5653433955448834</v>
      </c>
      <c r="K122" s="7">
        <v>3771.0360000000001</v>
      </c>
      <c r="L122" s="20">
        <v>-9.0437337355902851</v>
      </c>
      <c r="M122" s="7">
        <v>3771.0360000000001</v>
      </c>
      <c r="O122" s="21">
        <f>2000-M122</f>
        <v>-1771.0360000000001</v>
      </c>
      <c r="P122" s="20">
        <v>-9.0437337355902851</v>
      </c>
      <c r="R122" s="1">
        <v>9.6</v>
      </c>
      <c r="S122" s="7">
        <v>3771.0360000000001</v>
      </c>
      <c r="Z122" s="20">
        <v>-4.5653433955448834</v>
      </c>
      <c r="AA122" s="20">
        <v>-9.0437337355902851</v>
      </c>
      <c r="AI122" s="1">
        <v>3771.0360000000001</v>
      </c>
    </row>
    <row r="123" spans="1:35">
      <c r="A123" s="4" t="s">
        <v>117</v>
      </c>
      <c r="B123" s="23">
        <v>94</v>
      </c>
      <c r="C123" s="4">
        <v>9</v>
      </c>
      <c r="D123" s="20">
        <v>-4.620429691677951</v>
      </c>
      <c r="E123" s="4">
        <v>9</v>
      </c>
      <c r="F123" s="20">
        <v>-9.2620793954567286</v>
      </c>
      <c r="G123" s="3">
        <f>E123+0.6</f>
        <v>9.6</v>
      </c>
      <c r="I123" s="7">
        <f>-562.34*G123+9169.5</f>
        <v>3771.0360000000001</v>
      </c>
      <c r="J123" s="20">
        <v>-4.620429691677951</v>
      </c>
      <c r="K123" s="7">
        <v>3771.0360000000001</v>
      </c>
      <c r="L123" s="20">
        <v>-9.2620793954567286</v>
      </c>
      <c r="M123" s="7">
        <v>3771.0360000000001</v>
      </c>
      <c r="O123" s="21">
        <f>2000-M123</f>
        <v>-1771.0360000000001</v>
      </c>
      <c r="P123" s="20">
        <v>-9.2620793954567286</v>
      </c>
      <c r="R123" s="1">
        <v>9.6</v>
      </c>
      <c r="S123" s="7">
        <v>3771.0360000000001</v>
      </c>
      <c r="Z123" s="20">
        <v>-4.620429691677951</v>
      </c>
      <c r="AA123" s="20">
        <v>-9.2620793954567286</v>
      </c>
      <c r="AI123" s="1">
        <v>3771.0360000000001</v>
      </c>
    </row>
    <row r="124" spans="1:35" ht="12">
      <c r="A124" s="26" t="s">
        <v>116</v>
      </c>
      <c r="B124" s="26" t="s">
        <v>67</v>
      </c>
      <c r="C124" s="27">
        <v>8.875</v>
      </c>
      <c r="D124" s="26">
        <v>-4.3149766918884778</v>
      </c>
      <c r="E124" s="27">
        <v>8.875</v>
      </c>
      <c r="F124" s="26">
        <v>-9.039997351831655</v>
      </c>
      <c r="G124" s="3">
        <f>E124+0.6</f>
        <v>9.4749999999999996</v>
      </c>
      <c r="I124" s="7">
        <f>-562.34*G124+9169.5</f>
        <v>3841.3284999999996</v>
      </c>
      <c r="J124" s="26">
        <v>-4.3149766918884778</v>
      </c>
      <c r="K124" s="7">
        <v>3841.3284999999996</v>
      </c>
      <c r="L124" s="26">
        <v>-9.039997351831655</v>
      </c>
      <c r="M124" s="7">
        <v>3841.3284999999996</v>
      </c>
      <c r="O124" s="21">
        <f>2000-M124</f>
        <v>-1841.3284999999996</v>
      </c>
      <c r="P124" s="26">
        <v>-9.039997351831655</v>
      </c>
      <c r="R124" s="1">
        <v>9.4749999999999996</v>
      </c>
      <c r="S124" s="7">
        <v>3841.3284999999996</v>
      </c>
      <c r="Z124" s="26">
        <v>-4.3149766918884778</v>
      </c>
      <c r="AA124" s="26">
        <v>-9.039997351831655</v>
      </c>
      <c r="AI124" s="1">
        <v>3841.3284999999996</v>
      </c>
    </row>
    <row r="125" spans="1:35" ht="12">
      <c r="A125" s="26" t="s">
        <v>115</v>
      </c>
      <c r="B125" s="26" t="s">
        <v>0</v>
      </c>
      <c r="C125" s="27">
        <v>8.75</v>
      </c>
      <c r="D125" s="26">
        <v>-4.1442391010091404</v>
      </c>
      <c r="E125" s="27">
        <v>8.75</v>
      </c>
      <c r="F125" s="26">
        <v>-9.0121175862433081</v>
      </c>
      <c r="G125" s="3">
        <f>E125+0.6</f>
        <v>9.35</v>
      </c>
      <c r="I125" s="7">
        <f>-562.34*G125+9169.5</f>
        <v>3911.6210000000001</v>
      </c>
      <c r="J125" s="26">
        <v>-4.1442391010091404</v>
      </c>
      <c r="K125" s="7">
        <v>3911.6210000000001</v>
      </c>
      <c r="L125" s="26">
        <v>-9.0121175862433081</v>
      </c>
      <c r="M125" s="7">
        <v>3911.6210000000001</v>
      </c>
      <c r="O125" s="21">
        <f>2000-M125</f>
        <v>-1911.6210000000001</v>
      </c>
      <c r="P125" s="26">
        <v>-9.0121175862433081</v>
      </c>
      <c r="R125" s="1">
        <v>9.35</v>
      </c>
      <c r="S125" s="7">
        <v>3911.6210000000001</v>
      </c>
      <c r="Z125" s="26">
        <v>-4.1442391010091404</v>
      </c>
      <c r="AA125" s="26">
        <v>-9.0121175862433081</v>
      </c>
      <c r="AI125" s="1">
        <v>3911.6210000000001</v>
      </c>
    </row>
    <row r="126" spans="1:35" ht="12">
      <c r="A126" s="26" t="s">
        <v>114</v>
      </c>
      <c r="B126" s="26" t="s">
        <v>56</v>
      </c>
      <c r="C126" s="27">
        <v>8.625</v>
      </c>
      <c r="D126" s="26">
        <v>-4.2244431978718948</v>
      </c>
      <c r="E126" s="27">
        <v>8.625</v>
      </c>
      <c r="F126" s="26">
        <v>-9.1659469495702783</v>
      </c>
      <c r="G126" s="3">
        <f>E126+0.6</f>
        <v>9.2249999999999996</v>
      </c>
      <c r="I126" s="7">
        <f>-562.34*G126+9169.5</f>
        <v>3981.9134999999997</v>
      </c>
      <c r="J126" s="26">
        <v>-4.2244431978718948</v>
      </c>
      <c r="K126" s="7">
        <v>3981.9134999999997</v>
      </c>
      <c r="L126" s="26">
        <v>-9.1659469495702783</v>
      </c>
      <c r="M126" s="7">
        <v>3981.9134999999997</v>
      </c>
      <c r="O126" s="21">
        <f>2000-M126</f>
        <v>-1981.9134999999997</v>
      </c>
      <c r="P126" s="26">
        <v>-9.1659469495702783</v>
      </c>
      <c r="R126" s="1">
        <v>9.2249999999999996</v>
      </c>
      <c r="S126" s="7">
        <v>3981.9134999999997</v>
      </c>
      <c r="Z126" s="26">
        <v>-4.2244431978718948</v>
      </c>
      <c r="AA126" s="26">
        <v>-9.1659469495702783</v>
      </c>
      <c r="AI126" s="1">
        <v>3981.9134999999997</v>
      </c>
    </row>
    <row r="127" spans="1:35">
      <c r="A127" s="22" t="s">
        <v>113</v>
      </c>
      <c r="B127" s="22" t="s">
        <v>112</v>
      </c>
      <c r="C127" s="22">
        <v>8.5</v>
      </c>
      <c r="D127" s="20">
        <v>-4.511033782540828</v>
      </c>
      <c r="E127" s="22">
        <v>8.5</v>
      </c>
      <c r="F127" s="20">
        <v>-9.1554320199194468</v>
      </c>
      <c r="G127" s="3">
        <f>E127+0.6</f>
        <v>9.1</v>
      </c>
      <c r="I127" s="7">
        <f>-562.34*G127+9169.5</f>
        <v>4052.2060000000001</v>
      </c>
      <c r="J127" s="20">
        <v>-4.511033782540828</v>
      </c>
      <c r="K127" s="7">
        <v>4052.2060000000001</v>
      </c>
      <c r="L127" s="20">
        <v>-9.1554320199194468</v>
      </c>
      <c r="M127" s="7">
        <v>4052.2060000000001</v>
      </c>
      <c r="O127" s="21">
        <f>2000-M127</f>
        <v>-2052.2060000000001</v>
      </c>
      <c r="P127" s="20">
        <v>-9.1554320199194468</v>
      </c>
      <c r="R127" s="1">
        <v>9.1</v>
      </c>
      <c r="S127" s="7">
        <v>4052.2060000000001</v>
      </c>
      <c r="Z127" s="20">
        <v>-4.511033782540828</v>
      </c>
      <c r="AA127" s="20">
        <v>-9.1554320199194468</v>
      </c>
      <c r="AI127" s="1">
        <v>4052.2060000000001</v>
      </c>
    </row>
    <row r="128" spans="1:35" ht="12">
      <c r="A128" s="26" t="s">
        <v>111</v>
      </c>
      <c r="B128" s="26" t="s">
        <v>9</v>
      </c>
      <c r="C128" s="27">
        <v>8.375</v>
      </c>
      <c r="D128" s="26">
        <v>-4.538313714780565</v>
      </c>
      <c r="E128" s="27">
        <v>8.375</v>
      </c>
      <c r="F128" s="26">
        <v>-9.4023163141491466</v>
      </c>
      <c r="G128" s="3">
        <f>E128+0.6</f>
        <v>8.9749999999999996</v>
      </c>
      <c r="I128" s="7">
        <f>-562.34*G128+9169.5</f>
        <v>4122.4984999999997</v>
      </c>
      <c r="J128" s="26">
        <v>-4.538313714780565</v>
      </c>
      <c r="K128" s="7">
        <v>4122.4984999999997</v>
      </c>
      <c r="L128" s="26">
        <v>-9.4023163141491466</v>
      </c>
      <c r="M128" s="7">
        <v>4122.4984999999997</v>
      </c>
      <c r="O128" s="21">
        <f>2000-M128</f>
        <v>-2122.4984999999997</v>
      </c>
      <c r="P128" s="26">
        <v>-9.4023163141491466</v>
      </c>
      <c r="R128" s="1">
        <v>8.9749999999999996</v>
      </c>
      <c r="S128" s="7">
        <v>4122.4984999999997</v>
      </c>
      <c r="Z128" s="26">
        <v>-4.538313714780565</v>
      </c>
      <c r="AA128" s="26">
        <v>-9.4023163141491466</v>
      </c>
      <c r="AI128" s="1">
        <v>4122.4984999999997</v>
      </c>
    </row>
    <row r="129" spans="1:37" ht="12">
      <c r="A129" s="26" t="s">
        <v>110</v>
      </c>
      <c r="B129" s="26" t="s">
        <v>17</v>
      </c>
      <c r="C129" s="27">
        <v>8.25</v>
      </c>
      <c r="D129" s="26">
        <v>-4.511288114562074</v>
      </c>
      <c r="E129" s="27">
        <v>8.25</v>
      </c>
      <c r="F129" s="26">
        <v>-9.4509292966291163</v>
      </c>
      <c r="G129" s="3">
        <f>E129+0.6</f>
        <v>8.85</v>
      </c>
      <c r="I129" s="7">
        <f>-562.34*G129+9169.5</f>
        <v>4192.7910000000002</v>
      </c>
      <c r="J129" s="26">
        <v>-4.511288114562074</v>
      </c>
      <c r="K129" s="7">
        <v>4192.7910000000002</v>
      </c>
      <c r="L129" s="26">
        <v>-9.4509292966291163</v>
      </c>
      <c r="M129" s="7">
        <v>4192.7910000000002</v>
      </c>
      <c r="O129" s="21">
        <f>2000-M129</f>
        <v>-2192.7910000000002</v>
      </c>
      <c r="P129" s="26">
        <v>-9.4509292966291163</v>
      </c>
      <c r="R129" s="1">
        <v>8.85</v>
      </c>
      <c r="S129" s="7">
        <v>4192.7910000000002</v>
      </c>
      <c r="Z129" s="26">
        <v>-4.511288114562074</v>
      </c>
      <c r="AA129" s="26">
        <v>-9.4509292966291163</v>
      </c>
      <c r="AI129" s="1">
        <v>4192.7910000000002</v>
      </c>
    </row>
    <row r="130" spans="1:37" ht="12">
      <c r="A130" s="26" t="s">
        <v>109</v>
      </c>
      <c r="B130" s="26" t="s">
        <v>33</v>
      </c>
      <c r="C130" s="27">
        <v>8.125</v>
      </c>
      <c r="D130" s="26">
        <v>-4.2586546351852688</v>
      </c>
      <c r="E130" s="27">
        <v>8.125</v>
      </c>
      <c r="F130" s="26">
        <v>-9.1729201303183405</v>
      </c>
      <c r="G130" s="3">
        <f>E130+0.6</f>
        <v>8.7249999999999996</v>
      </c>
      <c r="I130" s="7">
        <f>-562.34*G130+9169.5</f>
        <v>4263.0834999999997</v>
      </c>
      <c r="J130" s="26">
        <v>-4.2586546351852688</v>
      </c>
      <c r="K130" s="7">
        <v>4263.0834999999997</v>
      </c>
      <c r="L130" s="26">
        <v>-9.1729201303183405</v>
      </c>
      <c r="M130" s="7">
        <v>4263.0834999999997</v>
      </c>
      <c r="O130" s="21">
        <f>2000-M130</f>
        <v>-2263.0834999999997</v>
      </c>
      <c r="P130" s="26">
        <v>-9.1729201303183405</v>
      </c>
      <c r="R130" s="1">
        <v>8.7249999999999996</v>
      </c>
      <c r="S130" s="7">
        <v>4263.0834999999997</v>
      </c>
      <c r="Z130" s="26">
        <v>-4.2586546351852688</v>
      </c>
      <c r="AA130" s="26">
        <v>-9.1729201303183405</v>
      </c>
      <c r="AI130" s="1">
        <v>4263.0834999999997</v>
      </c>
    </row>
    <row r="131" spans="1:37" ht="12">
      <c r="A131" s="6" t="s">
        <v>108</v>
      </c>
      <c r="B131" s="6" t="s">
        <v>48</v>
      </c>
      <c r="C131" s="8">
        <v>8</v>
      </c>
      <c r="D131" s="6">
        <v>-4.4870329607907111</v>
      </c>
      <c r="E131" s="8">
        <v>8</v>
      </c>
      <c r="F131" s="6">
        <v>-9.2470350813404476</v>
      </c>
      <c r="G131" s="3">
        <f>E131+0.6</f>
        <v>8.6</v>
      </c>
      <c r="I131" s="7">
        <f>-562.34*G131+9169.5</f>
        <v>4333.3760000000002</v>
      </c>
      <c r="J131" s="6">
        <v>-4.4870329607907111</v>
      </c>
      <c r="K131" s="7">
        <v>4333.3760000000002</v>
      </c>
      <c r="L131" s="6">
        <v>-9.2470350813404476</v>
      </c>
      <c r="M131" s="7">
        <v>4333.3760000000002</v>
      </c>
      <c r="O131" s="21">
        <f>2000-M131</f>
        <v>-2333.3760000000002</v>
      </c>
      <c r="P131" s="6">
        <v>-9.2470350813404476</v>
      </c>
      <c r="R131" s="1">
        <v>8.6</v>
      </c>
      <c r="S131" s="7">
        <v>4333.3760000000002</v>
      </c>
      <c r="Z131" s="6">
        <v>-4.4870329607907111</v>
      </c>
      <c r="AA131" s="6">
        <v>-9.2470350813404476</v>
      </c>
      <c r="AI131" s="1">
        <v>4333.3760000000002</v>
      </c>
    </row>
    <row r="132" spans="1:37">
      <c r="A132" s="4" t="s">
        <v>107</v>
      </c>
      <c r="B132" s="4">
        <v>95</v>
      </c>
      <c r="C132" s="4">
        <v>8</v>
      </c>
      <c r="D132" s="20">
        <v>-4.4110245017876411</v>
      </c>
      <c r="E132" s="4">
        <v>8</v>
      </c>
      <c r="F132" s="20">
        <v>-9.1352209353884657</v>
      </c>
      <c r="G132" s="3">
        <f>E132+0.6</f>
        <v>8.6</v>
      </c>
      <c r="I132" s="7">
        <f>-562.34*G132+9169.5</f>
        <v>4333.3760000000002</v>
      </c>
      <c r="J132" s="20">
        <v>-4.4110245017876411</v>
      </c>
      <c r="K132" s="7">
        <v>4333.3760000000002</v>
      </c>
      <c r="L132" s="20">
        <v>-9.1352209353884657</v>
      </c>
      <c r="M132" s="7">
        <v>4333.3760000000002</v>
      </c>
      <c r="O132" s="21">
        <f>2000-M132</f>
        <v>-2333.3760000000002</v>
      </c>
      <c r="P132" s="20">
        <v>-9.1352209353884657</v>
      </c>
      <c r="R132" s="1">
        <v>8.6</v>
      </c>
      <c r="S132" s="7">
        <v>4333.3760000000002</v>
      </c>
      <c r="Z132" s="20">
        <v>-4.4110245017876411</v>
      </c>
      <c r="AA132" s="20">
        <v>-9.1352209353884657</v>
      </c>
      <c r="AI132" s="1">
        <v>4333.3760000000002</v>
      </c>
    </row>
    <row r="133" spans="1:37" ht="12">
      <c r="A133" s="26" t="s">
        <v>106</v>
      </c>
      <c r="B133" s="26" t="s">
        <v>6</v>
      </c>
      <c r="C133" s="27">
        <v>7.875</v>
      </c>
      <c r="D133" s="26">
        <v>-4.3373307688595286</v>
      </c>
      <c r="E133" s="27">
        <v>7.875</v>
      </c>
      <c r="F133" s="26">
        <v>-9.5722816012191903</v>
      </c>
      <c r="G133" s="3">
        <f>E133+0.6</f>
        <v>8.4749999999999996</v>
      </c>
      <c r="I133" s="7">
        <f>-562.34*G133+9169.5</f>
        <v>4403.6684999999998</v>
      </c>
      <c r="J133" s="26">
        <v>-4.3373307688595286</v>
      </c>
      <c r="K133" s="7">
        <v>4403.6684999999998</v>
      </c>
      <c r="L133" s="26">
        <v>-9.5722816012191903</v>
      </c>
      <c r="M133" s="7">
        <v>4403.6684999999998</v>
      </c>
      <c r="O133" s="21">
        <f>2000-M133</f>
        <v>-2403.6684999999998</v>
      </c>
      <c r="P133" s="26">
        <v>-9.5722816012191903</v>
      </c>
      <c r="R133" s="1">
        <v>8.4749999999999996</v>
      </c>
      <c r="S133" s="7">
        <v>4403.6684999999998</v>
      </c>
      <c r="Z133" s="26">
        <v>-4.3373307688595286</v>
      </c>
      <c r="AA133" s="26">
        <v>-9.5722816012191903</v>
      </c>
      <c r="AI133" s="1">
        <v>4403.6684999999998</v>
      </c>
    </row>
    <row r="134" spans="1:37" ht="12">
      <c r="A134" s="26" t="s">
        <v>105</v>
      </c>
      <c r="B134" s="26" t="s">
        <v>104</v>
      </c>
      <c r="C134" s="27">
        <v>7.75</v>
      </c>
      <c r="D134" s="26">
        <v>-4.4049571204737124</v>
      </c>
      <c r="E134" s="27">
        <v>7.75</v>
      </c>
      <c r="F134" s="26">
        <v>-9.3665186879046338</v>
      </c>
      <c r="G134" s="3">
        <f>E134+0.6</f>
        <v>8.35</v>
      </c>
      <c r="I134" s="7">
        <f>-562.34*G134+9169.5</f>
        <v>4473.9610000000002</v>
      </c>
      <c r="J134" s="26">
        <v>-4.4049571204737124</v>
      </c>
      <c r="K134" s="7">
        <v>4473.9610000000002</v>
      </c>
      <c r="L134" s="26">
        <v>-9.3665186879046338</v>
      </c>
      <c r="M134" s="7">
        <v>4473.9610000000002</v>
      </c>
      <c r="O134" s="21">
        <f>2000-M134</f>
        <v>-2473.9610000000002</v>
      </c>
      <c r="P134" s="26">
        <v>-9.3665186879046338</v>
      </c>
      <c r="R134" s="1">
        <v>8.35</v>
      </c>
      <c r="S134" s="7">
        <v>4473.9610000000002</v>
      </c>
      <c r="Z134" s="26">
        <v>-4.4049571204737124</v>
      </c>
      <c r="AA134" s="26">
        <v>-9.3665186879046338</v>
      </c>
      <c r="AI134" s="1">
        <v>4473.9610000000002</v>
      </c>
    </row>
    <row r="135" spans="1:37" ht="12">
      <c r="A135" s="26" t="s">
        <v>103</v>
      </c>
      <c r="B135" s="26" t="s">
        <v>15</v>
      </c>
      <c r="C135" s="27">
        <v>7.625</v>
      </c>
      <c r="D135" s="26">
        <v>-4.4025904478607583</v>
      </c>
      <c r="E135" s="27">
        <v>7.625</v>
      </c>
      <c r="F135" s="26">
        <v>-9.3380909720810727</v>
      </c>
      <c r="G135" s="3">
        <f>E135+0.6</f>
        <v>8.2249999999999996</v>
      </c>
      <c r="I135" s="7">
        <f>-562.34*G135+9169.5</f>
        <v>4544.2534999999998</v>
      </c>
      <c r="J135" s="26">
        <v>-4.4025904478607583</v>
      </c>
      <c r="K135" s="7">
        <v>4544.2534999999998</v>
      </c>
      <c r="L135" s="26">
        <v>-9.3380909720810727</v>
      </c>
      <c r="M135" s="7">
        <v>4544.2534999999998</v>
      </c>
      <c r="O135" s="21">
        <f>2000-M135</f>
        <v>-2544.2534999999998</v>
      </c>
      <c r="P135" s="26">
        <v>-9.3380909720810727</v>
      </c>
      <c r="R135" s="1">
        <v>8.2249999999999996</v>
      </c>
      <c r="S135" s="7">
        <v>4544.2534999999998</v>
      </c>
      <c r="Z135" s="26">
        <v>-4.4025904478607583</v>
      </c>
      <c r="AA135" s="26">
        <v>-9.3380909720810727</v>
      </c>
      <c r="AI135" s="1">
        <v>4544.2534999999998</v>
      </c>
    </row>
    <row r="136" spans="1:37">
      <c r="A136" s="22" t="s">
        <v>102</v>
      </c>
      <c r="B136" s="22" t="s">
        <v>4</v>
      </c>
      <c r="C136" s="22">
        <v>7.5</v>
      </c>
      <c r="D136" s="20">
        <v>-4.460587098182998</v>
      </c>
      <c r="E136" s="22">
        <v>7.5</v>
      </c>
      <c r="F136" s="20">
        <v>-9.5997426147188687</v>
      </c>
      <c r="G136" s="3">
        <f>E136+0.6</f>
        <v>8.1</v>
      </c>
      <c r="I136" s="7">
        <f>-562.34*G136+9169.5</f>
        <v>4614.5460000000003</v>
      </c>
      <c r="J136" s="20">
        <v>-4.460587098182998</v>
      </c>
      <c r="K136" s="7">
        <v>4614.5460000000003</v>
      </c>
      <c r="L136" s="20">
        <v>-9.5997426147188687</v>
      </c>
      <c r="M136" s="7">
        <v>4614.5460000000003</v>
      </c>
      <c r="O136" s="21">
        <f>2000-M136</f>
        <v>-2614.5460000000003</v>
      </c>
      <c r="P136" s="20">
        <v>-9.5997426147188687</v>
      </c>
      <c r="R136" s="1">
        <v>8.1</v>
      </c>
      <c r="S136" s="7">
        <v>4614.5460000000003</v>
      </c>
      <c r="Z136" s="20">
        <v>-4.460587098182998</v>
      </c>
      <c r="AA136" s="20">
        <v>-9.5997426147188687</v>
      </c>
      <c r="AI136" s="1">
        <v>4614.5460000000003</v>
      </c>
    </row>
    <row r="137" spans="1:37">
      <c r="A137" s="22"/>
      <c r="B137" s="22"/>
      <c r="C137" s="22"/>
      <c r="D137" s="20"/>
      <c r="E137" s="22"/>
      <c r="F137" s="20"/>
      <c r="G137" s="3">
        <v>7.9</v>
      </c>
      <c r="I137" s="1">
        <v>4727</v>
      </c>
      <c r="J137" s="20"/>
      <c r="K137" s="1">
        <v>4727</v>
      </c>
      <c r="L137" s="20"/>
      <c r="M137" s="1">
        <v>4727</v>
      </c>
      <c r="O137" s="21">
        <f>2000-M137</f>
        <v>-2727</v>
      </c>
      <c r="P137" s="20"/>
      <c r="S137" s="1">
        <v>4727</v>
      </c>
      <c r="Z137" s="20"/>
      <c r="AA137" s="20"/>
      <c r="AI137" s="24">
        <v>4727</v>
      </c>
      <c r="AJ137" s="24">
        <v>104</v>
      </c>
      <c r="AK137" s="1">
        <v>0.13900000000000001</v>
      </c>
    </row>
    <row r="138" spans="1:37" ht="12">
      <c r="A138" s="26" t="s">
        <v>101</v>
      </c>
      <c r="B138" s="26" t="s">
        <v>6</v>
      </c>
      <c r="C138" s="27">
        <v>7.375</v>
      </c>
      <c r="D138" s="26">
        <v>-4.2958514354786077</v>
      </c>
      <c r="E138" s="27">
        <v>7.375</v>
      </c>
      <c r="F138" s="26">
        <v>-9.2292634427061504</v>
      </c>
      <c r="G138" s="3">
        <f>E138+0.6</f>
        <v>7.9749999999999996</v>
      </c>
      <c r="I138" s="7">
        <f>-743.59*G138+10601</f>
        <v>4670.8697499999998</v>
      </c>
      <c r="J138" s="26">
        <v>-4.2958514354786077</v>
      </c>
      <c r="K138" s="7">
        <v>4670.8697499999998</v>
      </c>
      <c r="L138" s="26">
        <v>-9.2292634427061504</v>
      </c>
      <c r="M138" s="7">
        <v>4670.8697499999998</v>
      </c>
      <c r="O138" s="21">
        <f>2000-M138</f>
        <v>-2670.8697499999998</v>
      </c>
      <c r="P138" s="26">
        <v>-9.2292634427061504</v>
      </c>
      <c r="R138" s="1">
        <v>7.9749999999999996</v>
      </c>
      <c r="S138" s="7">
        <v>4670.8697499999998</v>
      </c>
      <c r="Z138" s="26">
        <v>-4.2958514354786077</v>
      </c>
      <c r="AA138" s="26">
        <v>-9.2292634427061504</v>
      </c>
      <c r="AI138" s="1">
        <v>4670.8697499999998</v>
      </c>
    </row>
    <row r="139" spans="1:37" ht="12">
      <c r="A139" s="26" t="s">
        <v>100</v>
      </c>
      <c r="B139" s="26" t="s">
        <v>56</v>
      </c>
      <c r="C139" s="27">
        <v>7.25</v>
      </c>
      <c r="D139" s="26">
        <v>-4.1997236144242533</v>
      </c>
      <c r="E139" s="27">
        <v>7.25</v>
      </c>
      <c r="F139" s="26">
        <v>-8.424737280065008</v>
      </c>
      <c r="G139" s="3">
        <f>E139+0.6</f>
        <v>7.85</v>
      </c>
      <c r="I139" s="7">
        <f>-743.59*G139+10601</f>
        <v>4763.8185000000003</v>
      </c>
      <c r="J139" s="26">
        <v>-4.1997236144242533</v>
      </c>
      <c r="K139" s="7">
        <v>4763.8185000000003</v>
      </c>
      <c r="L139" s="26">
        <v>-8.424737280065008</v>
      </c>
      <c r="M139" s="7">
        <v>4763.8185000000003</v>
      </c>
      <c r="O139" s="21">
        <f>2000-M139</f>
        <v>-2763.8185000000003</v>
      </c>
      <c r="P139" s="26">
        <v>-8.424737280065008</v>
      </c>
      <c r="R139" s="1">
        <v>7.85</v>
      </c>
      <c r="S139" s="7">
        <v>4763.8185000000003</v>
      </c>
      <c r="Z139" s="26">
        <v>-4.1997236144242533</v>
      </c>
      <c r="AA139" s="26">
        <v>-8.424737280065008</v>
      </c>
      <c r="AI139" s="1">
        <v>4763.8185000000003</v>
      </c>
    </row>
    <row r="140" spans="1:37" ht="12">
      <c r="A140" s="26" t="s">
        <v>99</v>
      </c>
      <c r="B140" s="26" t="s">
        <v>19</v>
      </c>
      <c r="C140" s="27">
        <v>7.125</v>
      </c>
      <c r="D140" s="26">
        <v>-4.4480437924159757</v>
      </c>
      <c r="E140" s="27">
        <v>7.125</v>
      </c>
      <c r="F140" s="26">
        <v>-9.0475563428434391</v>
      </c>
      <c r="G140" s="3">
        <f>E140+0.6</f>
        <v>7.7249999999999996</v>
      </c>
      <c r="I140" s="7">
        <f>-743.59*G140+10601</f>
        <v>4856.7672499999999</v>
      </c>
      <c r="J140" s="26">
        <v>-4.4480437924159757</v>
      </c>
      <c r="K140" s="7">
        <v>4856.7672499999999</v>
      </c>
      <c r="L140" s="26">
        <v>-9.0475563428434391</v>
      </c>
      <c r="M140" s="7">
        <v>4856.7672499999999</v>
      </c>
      <c r="O140" s="21">
        <f>2000-M140</f>
        <v>-2856.7672499999999</v>
      </c>
      <c r="P140" s="26">
        <v>-9.0475563428434391</v>
      </c>
      <c r="R140" s="1">
        <v>7.7249999999999996</v>
      </c>
      <c r="S140" s="7">
        <v>4856.7672499999999</v>
      </c>
      <c r="Z140" s="26">
        <v>-4.4480437924159757</v>
      </c>
      <c r="AA140" s="26">
        <v>-9.0475563428434391</v>
      </c>
      <c r="AI140" s="1">
        <v>4856.7672499999999</v>
      </c>
    </row>
    <row r="141" spans="1:37" ht="12">
      <c r="A141" s="6" t="s">
        <v>98</v>
      </c>
      <c r="B141" s="6" t="s">
        <v>0</v>
      </c>
      <c r="C141" s="8">
        <v>7</v>
      </c>
      <c r="D141" s="6">
        <v>-4.7730116185571916</v>
      </c>
      <c r="E141" s="8">
        <v>7</v>
      </c>
      <c r="F141" s="6">
        <v>-9.299129933403167</v>
      </c>
      <c r="G141" s="3">
        <f>E141+0.6</f>
        <v>7.6</v>
      </c>
      <c r="I141" s="7">
        <f>-743.59*G141+10601</f>
        <v>4949.7160000000003</v>
      </c>
      <c r="J141" s="6">
        <v>-4.7730116185571916</v>
      </c>
      <c r="K141" s="7">
        <v>4949.7160000000003</v>
      </c>
      <c r="L141" s="6">
        <v>-9.299129933403167</v>
      </c>
      <c r="M141" s="7">
        <v>4949.7160000000003</v>
      </c>
      <c r="O141" s="21">
        <f>2000-M141</f>
        <v>-2949.7160000000003</v>
      </c>
      <c r="P141" s="6">
        <v>-9.299129933403167</v>
      </c>
      <c r="R141" s="1">
        <v>7.6</v>
      </c>
      <c r="S141" s="7">
        <v>4949.7160000000003</v>
      </c>
      <c r="Z141" s="6">
        <v>-4.7730116185571916</v>
      </c>
      <c r="AA141" s="6">
        <v>-9.299129933403167</v>
      </c>
      <c r="AI141" s="1">
        <v>4949.7160000000003</v>
      </c>
    </row>
    <row r="142" spans="1:37" ht="12">
      <c r="A142" s="6" t="s">
        <v>97</v>
      </c>
      <c r="B142" s="6" t="s">
        <v>48</v>
      </c>
      <c r="C142" s="8">
        <v>7</v>
      </c>
      <c r="D142" s="6">
        <v>-4.7870803419187347</v>
      </c>
      <c r="E142" s="8">
        <v>7</v>
      </c>
      <c r="F142" s="6">
        <v>-9.3341541548243434</v>
      </c>
      <c r="G142" s="3">
        <f>E142+0.6</f>
        <v>7.6</v>
      </c>
      <c r="I142" s="7">
        <f>-743.59*G142+10601</f>
        <v>4949.7160000000003</v>
      </c>
      <c r="J142" s="6">
        <v>-4.7870803419187347</v>
      </c>
      <c r="K142" s="7">
        <v>4949.7160000000003</v>
      </c>
      <c r="L142" s="6">
        <v>-9.3341541548243434</v>
      </c>
      <c r="M142" s="7">
        <v>4949.7160000000003</v>
      </c>
      <c r="O142" s="21">
        <f>2000-M142</f>
        <v>-2949.7160000000003</v>
      </c>
      <c r="P142" s="6">
        <v>-9.3341541548243434</v>
      </c>
      <c r="R142" s="1">
        <v>7.6</v>
      </c>
      <c r="S142" s="7">
        <v>4949.7160000000003</v>
      </c>
      <c r="Z142" s="6">
        <v>-4.7870803419187347</v>
      </c>
      <c r="AA142" s="6">
        <v>-9.3341541548243434</v>
      </c>
      <c r="AI142" s="1">
        <v>4949.7160000000003</v>
      </c>
    </row>
    <row r="143" spans="1:37">
      <c r="A143" s="4" t="s">
        <v>96</v>
      </c>
      <c r="B143" s="4">
        <v>85</v>
      </c>
      <c r="C143" s="4">
        <v>7</v>
      </c>
      <c r="D143" s="20">
        <v>-4.6649007156101359</v>
      </c>
      <c r="E143" s="4">
        <v>7</v>
      </c>
      <c r="F143" s="20">
        <v>-9.1230902551459963</v>
      </c>
      <c r="G143" s="3">
        <f>E143+0.6</f>
        <v>7.6</v>
      </c>
      <c r="I143" s="7">
        <f>-743.59*G143+10601</f>
        <v>4949.7160000000003</v>
      </c>
      <c r="J143" s="20">
        <v>-4.6649007156101359</v>
      </c>
      <c r="K143" s="7">
        <v>4949.7160000000003</v>
      </c>
      <c r="L143" s="20">
        <v>-9.1230902551459963</v>
      </c>
      <c r="M143" s="7">
        <v>4949.7160000000003</v>
      </c>
      <c r="O143" s="21">
        <f>2000-M143</f>
        <v>-2949.7160000000003</v>
      </c>
      <c r="P143" s="20">
        <v>-9.1230902551459963</v>
      </c>
      <c r="R143" s="1">
        <v>7.6</v>
      </c>
      <c r="S143" s="7">
        <v>4949.7160000000003</v>
      </c>
      <c r="Z143" s="20">
        <v>-4.6649007156101359</v>
      </c>
      <c r="AA143" s="20">
        <v>-9.1230902551459963</v>
      </c>
      <c r="AI143" s="1">
        <v>4949.7160000000003</v>
      </c>
    </row>
    <row r="144" spans="1:37" ht="12">
      <c r="A144" s="26" t="s">
        <v>95</v>
      </c>
      <c r="B144" s="26" t="s">
        <v>17</v>
      </c>
      <c r="C144" s="27">
        <v>6.875</v>
      </c>
      <c r="D144" s="26">
        <v>-4.6254698951016753</v>
      </c>
      <c r="E144" s="27">
        <v>6.875</v>
      </c>
      <c r="F144" s="26">
        <v>-9.2117718558610449</v>
      </c>
      <c r="G144" s="3">
        <f>E144+0.6</f>
        <v>7.4749999999999996</v>
      </c>
      <c r="I144" s="7">
        <f>-743.59*G144+10601</f>
        <v>5042.6647499999999</v>
      </c>
      <c r="J144" s="26">
        <v>-4.6254698951016753</v>
      </c>
      <c r="K144" s="7">
        <v>5042.6647499999999</v>
      </c>
      <c r="L144" s="26">
        <v>-9.2117718558610449</v>
      </c>
      <c r="M144" s="7">
        <v>5042.6647499999999</v>
      </c>
      <c r="O144" s="21">
        <f>2000-M144</f>
        <v>-3042.6647499999999</v>
      </c>
      <c r="P144" s="26">
        <v>-9.2117718558610449</v>
      </c>
      <c r="R144" s="1">
        <v>7.4749999999999996</v>
      </c>
      <c r="S144" s="7">
        <v>5042.6647499999999</v>
      </c>
      <c r="Z144" s="26">
        <v>-4.6254698951016753</v>
      </c>
      <c r="AA144" s="26">
        <v>-9.2117718558610449</v>
      </c>
      <c r="AI144" s="1">
        <v>5042.6647499999999</v>
      </c>
    </row>
    <row r="145" spans="1:37" ht="12">
      <c r="A145" s="26" t="s">
        <v>94</v>
      </c>
      <c r="B145" s="26" t="s">
        <v>0</v>
      </c>
      <c r="C145" s="27">
        <v>6.75</v>
      </c>
      <c r="D145" s="26">
        <v>-4.7538202539620409</v>
      </c>
      <c r="E145" s="27">
        <v>6.75</v>
      </c>
      <c r="F145" s="26">
        <v>-9.3367412975909794</v>
      </c>
      <c r="G145" s="3">
        <f>E145+0.6</f>
        <v>7.35</v>
      </c>
      <c r="I145" s="7">
        <f>-743.59*G145+10601</f>
        <v>5135.6135000000004</v>
      </c>
      <c r="J145" s="26">
        <v>-4.7538202539620409</v>
      </c>
      <c r="K145" s="7">
        <v>5135.6135000000004</v>
      </c>
      <c r="L145" s="26">
        <v>-9.3367412975909794</v>
      </c>
      <c r="M145" s="7">
        <v>5135.6135000000004</v>
      </c>
      <c r="O145" s="21">
        <f>2000-M145</f>
        <v>-3135.6135000000004</v>
      </c>
      <c r="P145" s="26">
        <v>-9.3367412975909794</v>
      </c>
      <c r="R145" s="1">
        <v>7.35</v>
      </c>
      <c r="S145" s="7">
        <v>5135.6135000000004</v>
      </c>
      <c r="Z145" s="26">
        <v>-4.7538202539620409</v>
      </c>
      <c r="AA145" s="26">
        <v>-9.3367412975909794</v>
      </c>
      <c r="AI145" s="1">
        <v>5135.6135000000004</v>
      </c>
    </row>
    <row r="146" spans="1:37" ht="12">
      <c r="A146" s="26" t="s">
        <v>93</v>
      </c>
      <c r="B146" s="26" t="s">
        <v>23</v>
      </c>
      <c r="C146" s="27">
        <v>6.625</v>
      </c>
      <c r="D146" s="26">
        <v>-4.1825937308127727</v>
      </c>
      <c r="E146" s="27">
        <v>6.625</v>
      </c>
      <c r="F146" s="26">
        <v>-8.64121410361847</v>
      </c>
      <c r="G146" s="3">
        <f>E146+0.6</f>
        <v>7.2249999999999996</v>
      </c>
      <c r="I146" s="7">
        <f>-743.59*G146+10601</f>
        <v>5228.5622499999999</v>
      </c>
      <c r="J146" s="26">
        <v>-4.1825937308127727</v>
      </c>
      <c r="K146" s="7">
        <v>5228.5622499999999</v>
      </c>
      <c r="L146" s="26">
        <v>-8.64121410361847</v>
      </c>
      <c r="M146" s="7">
        <v>5228.5622499999999</v>
      </c>
      <c r="O146" s="21">
        <f>2000-M146</f>
        <v>-3228.5622499999999</v>
      </c>
      <c r="P146" s="26">
        <v>-8.64121410361847</v>
      </c>
      <c r="R146" s="1">
        <v>7.2249999999999996</v>
      </c>
      <c r="S146" s="7">
        <v>5228.5622499999999</v>
      </c>
      <c r="Z146" s="26">
        <v>-4.1825937308127727</v>
      </c>
      <c r="AA146" s="26">
        <v>-8.64121410361847</v>
      </c>
      <c r="AI146" s="1">
        <v>5228.5622499999999</v>
      </c>
    </row>
    <row r="147" spans="1:37">
      <c r="A147" s="22" t="s">
        <v>92</v>
      </c>
      <c r="B147" s="22" t="s">
        <v>19</v>
      </c>
      <c r="C147" s="22">
        <v>6.5</v>
      </c>
      <c r="D147" s="20">
        <v>-3.9183357614509422</v>
      </c>
      <c r="E147" s="22">
        <v>6.5</v>
      </c>
      <c r="F147" s="20">
        <v>-8.4184948611054899</v>
      </c>
      <c r="G147" s="3">
        <f>E147+0.6</f>
        <v>7.1</v>
      </c>
      <c r="I147" s="7">
        <f>-743.59*G147+10601</f>
        <v>5321.5110000000004</v>
      </c>
      <c r="J147" s="20">
        <v>-3.9183357614509422</v>
      </c>
      <c r="K147" s="7">
        <v>5321.5110000000004</v>
      </c>
      <c r="L147" s="20">
        <v>-8.4184948611054899</v>
      </c>
      <c r="M147" s="7">
        <v>5321.5110000000004</v>
      </c>
      <c r="O147" s="21">
        <f>2000-M147</f>
        <v>-3321.5110000000004</v>
      </c>
      <c r="P147" s="20">
        <v>-8.4184948611054899</v>
      </c>
      <c r="R147" s="1">
        <v>7.1</v>
      </c>
      <c r="S147" s="7">
        <v>5321.5110000000004</v>
      </c>
      <c r="Z147" s="20">
        <v>-3.9183357614509422</v>
      </c>
      <c r="AA147" s="20">
        <v>-8.4184948611054899</v>
      </c>
      <c r="AI147" s="1">
        <v>5321.5110000000004</v>
      </c>
    </row>
    <row r="148" spans="1:37" ht="12">
      <c r="A148" s="26" t="s">
        <v>91</v>
      </c>
      <c r="B148" s="26" t="s">
        <v>48</v>
      </c>
      <c r="C148" s="27">
        <v>6.375</v>
      </c>
      <c r="D148" s="26">
        <v>-3.846783935526231</v>
      </c>
      <c r="E148" s="27">
        <v>6.375</v>
      </c>
      <c r="F148" s="26">
        <v>-7.9604857042385193</v>
      </c>
      <c r="G148" s="3">
        <f>E148+0.6</f>
        <v>6.9749999999999996</v>
      </c>
      <c r="I148" s="7">
        <f>-743.59*G148+10601</f>
        <v>5414.45975</v>
      </c>
      <c r="J148" s="26">
        <v>-3.846783935526231</v>
      </c>
      <c r="K148" s="7">
        <v>5414.45975</v>
      </c>
      <c r="L148" s="26">
        <v>-7.9604857042385193</v>
      </c>
      <c r="M148" s="7">
        <v>5414.45975</v>
      </c>
      <c r="O148" s="21">
        <f>2000-M148</f>
        <v>-3414.45975</v>
      </c>
      <c r="P148" s="26">
        <v>-7.9604857042385193</v>
      </c>
      <c r="R148" s="1">
        <v>6.9749999999999996</v>
      </c>
      <c r="S148" s="7">
        <v>5414.45975</v>
      </c>
      <c r="Z148" s="26">
        <v>-3.846783935526231</v>
      </c>
      <c r="AA148" s="26">
        <v>-7.9604857042385193</v>
      </c>
      <c r="AI148" s="1">
        <v>5414.45975</v>
      </c>
    </row>
    <row r="149" spans="1:37" ht="12">
      <c r="A149" s="26" t="s">
        <v>90</v>
      </c>
      <c r="B149" s="26" t="s">
        <v>0</v>
      </c>
      <c r="C149" s="27">
        <v>6.25</v>
      </c>
      <c r="D149" s="26">
        <v>-4.3374124560679359</v>
      </c>
      <c r="E149" s="27">
        <v>6.25</v>
      </c>
      <c r="F149" s="26">
        <v>-9.1683948661081018</v>
      </c>
      <c r="G149" s="3">
        <f>E149+0.6</f>
        <v>6.85</v>
      </c>
      <c r="I149" s="7">
        <f>-743.59*G149+10601</f>
        <v>5507.4085000000005</v>
      </c>
      <c r="J149" s="26">
        <v>-4.3374124560679359</v>
      </c>
      <c r="K149" s="7">
        <v>5507.4085000000005</v>
      </c>
      <c r="L149" s="26">
        <v>-9.1683948661081018</v>
      </c>
      <c r="M149" s="7">
        <v>5507.4085000000005</v>
      </c>
      <c r="O149" s="21">
        <f>2000-M149</f>
        <v>-3507.4085000000005</v>
      </c>
      <c r="P149" s="26">
        <v>-9.1683948661081018</v>
      </c>
      <c r="R149" s="1">
        <v>6.85</v>
      </c>
      <c r="S149" s="7">
        <v>5507.4085000000005</v>
      </c>
      <c r="Z149" s="26">
        <v>-4.3374124560679359</v>
      </c>
      <c r="AA149" s="26">
        <v>-9.1683948661081018</v>
      </c>
      <c r="AI149" s="1">
        <v>5507.4085000000005</v>
      </c>
    </row>
    <row r="150" spans="1:37" ht="12">
      <c r="A150" s="26" t="s">
        <v>89</v>
      </c>
      <c r="B150" s="26" t="s">
        <v>23</v>
      </c>
      <c r="C150" s="27">
        <v>6.125</v>
      </c>
      <c r="D150" s="26">
        <v>-4.5181107618376766</v>
      </c>
      <c r="E150" s="27">
        <v>6.125</v>
      </c>
      <c r="F150" s="26">
        <v>-10.067017843794957</v>
      </c>
      <c r="G150" s="3">
        <f>E150+0.6</f>
        <v>6.7249999999999996</v>
      </c>
      <c r="I150" s="7">
        <f>-743.59*G150+10601</f>
        <v>5600.35725</v>
      </c>
      <c r="J150" s="26">
        <v>-4.5181107618376766</v>
      </c>
      <c r="K150" s="7">
        <v>5600.35725</v>
      </c>
      <c r="L150" s="26">
        <v>-10.067017843794957</v>
      </c>
      <c r="M150" s="7">
        <v>5600.35725</v>
      </c>
      <c r="O150" s="21">
        <f>2000-M150</f>
        <v>-3600.35725</v>
      </c>
      <c r="P150" s="26">
        <v>-10.067017843794957</v>
      </c>
      <c r="R150" s="1">
        <v>6.7249999999999996</v>
      </c>
      <c r="S150" s="7">
        <v>5600.35725</v>
      </c>
      <c r="Z150" s="26">
        <v>-4.5181107618376766</v>
      </c>
      <c r="AA150" s="26">
        <v>-10.067017843794957</v>
      </c>
      <c r="AI150" s="1">
        <v>5600.35725</v>
      </c>
    </row>
    <row r="151" spans="1:37" ht="12">
      <c r="A151" s="6" t="s">
        <v>88</v>
      </c>
      <c r="B151" s="6" t="s">
        <v>0</v>
      </c>
      <c r="C151" s="8">
        <v>6</v>
      </c>
      <c r="D151" s="6">
        <v>-4.919739827535615</v>
      </c>
      <c r="E151" s="8">
        <v>6</v>
      </c>
      <c r="F151" s="6">
        <v>-10.036431629958804</v>
      </c>
      <c r="G151" s="3">
        <f>E151+0.6</f>
        <v>6.6</v>
      </c>
      <c r="I151" s="7">
        <f>-743.59*G151+10601</f>
        <v>5693.3060000000005</v>
      </c>
      <c r="J151" s="6">
        <v>-4.919739827535615</v>
      </c>
      <c r="K151" s="7">
        <v>5693.3060000000005</v>
      </c>
      <c r="L151" s="6">
        <v>-10.036431629958804</v>
      </c>
      <c r="M151" s="7">
        <v>5693.3060000000005</v>
      </c>
      <c r="O151" s="21">
        <f>2000-M151</f>
        <v>-3693.3060000000005</v>
      </c>
      <c r="P151" s="6">
        <v>-10.036431629958804</v>
      </c>
      <c r="R151" s="1">
        <v>6.6</v>
      </c>
      <c r="S151" s="7">
        <v>5693.3060000000005</v>
      </c>
      <c r="Z151" s="6">
        <v>-4.919739827535615</v>
      </c>
      <c r="AA151" s="6">
        <v>-10.036431629958804</v>
      </c>
      <c r="AI151" s="1">
        <v>5693.3060000000005</v>
      </c>
    </row>
    <row r="152" spans="1:37">
      <c r="A152" s="4" t="s">
        <v>87</v>
      </c>
      <c r="B152" s="4">
        <v>100</v>
      </c>
      <c r="C152" s="4">
        <v>6</v>
      </c>
      <c r="D152" s="20">
        <v>-4.8581083634310298</v>
      </c>
      <c r="E152" s="4">
        <v>6</v>
      </c>
      <c r="F152" s="20">
        <v>-9.8585590418506577</v>
      </c>
      <c r="G152" s="3">
        <f>E152+0.6</f>
        <v>6.6</v>
      </c>
      <c r="I152" s="7">
        <f>-743.59*G152+10601</f>
        <v>5693.3060000000005</v>
      </c>
      <c r="J152" s="20">
        <v>-4.8581083634310298</v>
      </c>
      <c r="K152" s="7">
        <v>5693.3060000000005</v>
      </c>
      <c r="L152" s="20">
        <v>-9.8585590418506577</v>
      </c>
      <c r="M152" s="7">
        <v>5693.3060000000005</v>
      </c>
      <c r="O152" s="21">
        <f>2000-M152</f>
        <v>-3693.3060000000005</v>
      </c>
      <c r="P152" s="20">
        <v>-9.8585590418506577</v>
      </c>
      <c r="R152" s="1">
        <v>6.6</v>
      </c>
      <c r="S152" s="7">
        <v>5693.3060000000005</v>
      </c>
      <c r="Z152" s="20">
        <v>-4.8581083634310298</v>
      </c>
      <c r="AA152" s="20">
        <v>-9.8585590418506577</v>
      </c>
      <c r="AI152" s="1">
        <v>5693.3060000000005</v>
      </c>
    </row>
    <row r="153" spans="1:37" ht="12">
      <c r="A153" s="26" t="s">
        <v>86</v>
      </c>
      <c r="B153" s="26" t="s">
        <v>23</v>
      </c>
      <c r="C153" s="27">
        <v>5.875</v>
      </c>
      <c r="D153" s="26">
        <v>-4.9481206434714649</v>
      </c>
      <c r="E153" s="27">
        <v>5.875</v>
      </c>
      <c r="F153" s="26">
        <v>-9.8826730104075686</v>
      </c>
      <c r="G153" s="3">
        <f>E153+0.6</f>
        <v>6.4749999999999996</v>
      </c>
      <c r="I153" s="7">
        <f>-743.59*G153+10601</f>
        <v>5786.2547500000001</v>
      </c>
      <c r="J153" s="26">
        <v>-4.9481206434714649</v>
      </c>
      <c r="K153" s="7">
        <v>5786.2547500000001</v>
      </c>
      <c r="L153" s="26">
        <v>-9.8826730104075686</v>
      </c>
      <c r="M153" s="7">
        <v>5786.2547500000001</v>
      </c>
      <c r="O153" s="21">
        <f>2000-M153</f>
        <v>-3786.2547500000001</v>
      </c>
      <c r="P153" s="26">
        <v>-9.8826730104075686</v>
      </c>
      <c r="R153" s="1">
        <v>6.4749999999999996</v>
      </c>
      <c r="S153" s="7">
        <v>5786.2547500000001</v>
      </c>
      <c r="Z153" s="26">
        <v>-4.9481206434714649</v>
      </c>
      <c r="AA153" s="26">
        <v>-9.8826730104075686</v>
      </c>
      <c r="AI153" s="1">
        <v>5786.2547500000001</v>
      </c>
    </row>
    <row r="154" spans="1:37" ht="12">
      <c r="A154" s="26" t="s">
        <v>85</v>
      </c>
      <c r="B154" s="26" t="s">
        <v>11</v>
      </c>
      <c r="C154" s="27">
        <v>5.75</v>
      </c>
      <c r="D154" s="26">
        <v>-4.4413509070674682</v>
      </c>
      <c r="E154" s="27">
        <v>5.75</v>
      </c>
      <c r="F154" s="26">
        <v>-8.8674457765628834</v>
      </c>
      <c r="G154" s="3">
        <f>E154+0.6</f>
        <v>6.35</v>
      </c>
      <c r="I154" s="7">
        <f>-743.59*G154+10601</f>
        <v>5879.2034999999996</v>
      </c>
      <c r="J154" s="26">
        <v>-4.4413509070674682</v>
      </c>
      <c r="K154" s="7">
        <v>5879.2034999999996</v>
      </c>
      <c r="L154" s="26">
        <v>-8.8674457765628834</v>
      </c>
      <c r="M154" s="7">
        <v>5879.2034999999996</v>
      </c>
      <c r="O154" s="21">
        <f>2000-M154</f>
        <v>-3879.2034999999996</v>
      </c>
      <c r="P154" s="26">
        <v>-8.8674457765628834</v>
      </c>
      <c r="R154" s="1">
        <v>6.35</v>
      </c>
      <c r="S154" s="7">
        <v>5879.2034999999996</v>
      </c>
      <c r="Z154" s="26">
        <v>-4.4413509070674682</v>
      </c>
      <c r="AA154" s="26">
        <v>-8.8674457765628834</v>
      </c>
      <c r="AI154" s="1">
        <v>5879.2034999999996</v>
      </c>
    </row>
    <row r="155" spans="1:37" ht="12">
      <c r="A155" s="26" t="s">
        <v>84</v>
      </c>
      <c r="B155" s="26" t="s">
        <v>11</v>
      </c>
      <c r="C155" s="27">
        <v>5.625</v>
      </c>
      <c r="D155" s="26">
        <v>-4.6763652720021271</v>
      </c>
      <c r="E155" s="27">
        <v>5.625</v>
      </c>
      <c r="F155" s="26">
        <v>-9.4346094539036169</v>
      </c>
      <c r="G155" s="3">
        <f>E155+0.6</f>
        <v>6.2249999999999996</v>
      </c>
      <c r="I155" s="7">
        <f>-743.59*G155+10601</f>
        <v>5972.1522500000001</v>
      </c>
      <c r="J155" s="26">
        <v>-4.6763652720021271</v>
      </c>
      <c r="K155" s="7">
        <v>5972.1522500000001</v>
      </c>
      <c r="L155" s="26">
        <v>-9.4346094539036169</v>
      </c>
      <c r="M155" s="7">
        <v>5972.1522500000001</v>
      </c>
      <c r="O155" s="21">
        <f>2000-M155</f>
        <v>-3972.1522500000001</v>
      </c>
      <c r="P155" s="26">
        <v>-9.4346094539036169</v>
      </c>
      <c r="R155" s="1">
        <v>6.2249999999999996</v>
      </c>
      <c r="S155" s="7">
        <v>5972.1522500000001</v>
      </c>
      <c r="Z155" s="26">
        <v>-4.6763652720021271</v>
      </c>
      <c r="AA155" s="26">
        <v>-9.4346094539036169</v>
      </c>
      <c r="AI155" s="1">
        <v>5972.1522500000001</v>
      </c>
    </row>
    <row r="156" spans="1:37" ht="12">
      <c r="A156" s="26" t="s">
        <v>83</v>
      </c>
      <c r="B156" s="26" t="s">
        <v>15</v>
      </c>
      <c r="C156" s="27">
        <v>5.5</v>
      </c>
      <c r="D156" s="26">
        <v>-4.2085617663859418</v>
      </c>
      <c r="E156" s="27">
        <v>5.5</v>
      </c>
      <c r="F156" s="26">
        <v>-7.870139951991483</v>
      </c>
      <c r="G156" s="3">
        <f>E156+0.6</f>
        <v>6.1</v>
      </c>
      <c r="I156" s="7">
        <f>-743.59*G156+10601</f>
        <v>6065.1009999999997</v>
      </c>
      <c r="J156" s="26">
        <v>-4.2085617663859418</v>
      </c>
      <c r="K156" s="7">
        <v>6065.1009999999997</v>
      </c>
      <c r="L156" s="26">
        <v>-7.870139951991483</v>
      </c>
      <c r="M156" s="7">
        <v>6065.1009999999997</v>
      </c>
      <c r="O156" s="21">
        <f>2000-M156</f>
        <v>-4065.1009999999997</v>
      </c>
      <c r="P156" s="26">
        <v>-7.870139951991483</v>
      </c>
      <c r="R156" s="1">
        <v>6.1</v>
      </c>
      <c r="S156" s="7">
        <v>6065.1009999999997</v>
      </c>
      <c r="Z156" s="26">
        <v>-4.2085617663859418</v>
      </c>
      <c r="AA156" s="26">
        <v>-7.870139951991483</v>
      </c>
      <c r="AI156" s="1">
        <v>6065.1009999999997</v>
      </c>
    </row>
    <row r="157" spans="1:37">
      <c r="A157" s="22" t="s">
        <v>82</v>
      </c>
      <c r="B157" s="22" t="s">
        <v>23</v>
      </c>
      <c r="C157" s="22">
        <v>5.5</v>
      </c>
      <c r="D157" s="20">
        <v>-4.785505992022494</v>
      </c>
      <c r="E157" s="22">
        <v>5.5</v>
      </c>
      <c r="F157" s="20">
        <v>-9.8368218274046342</v>
      </c>
      <c r="G157" s="3">
        <f>E157+0.6</f>
        <v>6.1</v>
      </c>
      <c r="I157" s="7">
        <f>-743.59*G157+10601</f>
        <v>6065.1009999999997</v>
      </c>
      <c r="J157" s="20">
        <v>-4.785505992022494</v>
      </c>
      <c r="K157" s="7">
        <v>6065.1009999999997</v>
      </c>
      <c r="L157" s="20">
        <v>-9.8368218274046342</v>
      </c>
      <c r="M157" s="7">
        <v>6065.1009999999997</v>
      </c>
      <c r="O157" s="21">
        <f>2000-M157</f>
        <v>-4065.1009999999997</v>
      </c>
      <c r="P157" s="20">
        <v>-9.8368218274046342</v>
      </c>
      <c r="R157" s="1">
        <v>6.1</v>
      </c>
      <c r="S157" s="7">
        <v>6065.1009999999997</v>
      </c>
      <c r="Z157" s="20">
        <v>-4.785505992022494</v>
      </c>
      <c r="AA157" s="20">
        <v>-9.8368218274046342</v>
      </c>
      <c r="AI157" s="1">
        <v>6065.1009999999997</v>
      </c>
    </row>
    <row r="158" spans="1:37">
      <c r="A158" s="22"/>
      <c r="B158" s="22"/>
      <c r="C158" s="22"/>
      <c r="D158" s="20"/>
      <c r="E158" s="22"/>
      <c r="F158" s="20"/>
      <c r="G158" s="3">
        <v>5.95</v>
      </c>
      <c r="I158" s="25">
        <v>6177</v>
      </c>
      <c r="J158" s="20"/>
      <c r="K158" s="25">
        <v>6177</v>
      </c>
      <c r="L158" s="20"/>
      <c r="M158" s="25">
        <v>6177</v>
      </c>
      <c r="O158" s="21">
        <f>2000-M158</f>
        <v>-4177</v>
      </c>
      <c r="P158" s="20"/>
      <c r="S158" s="25">
        <v>6177</v>
      </c>
      <c r="T158" s="1" t="s">
        <v>81</v>
      </c>
      <c r="Z158" s="20"/>
      <c r="AA158" s="20"/>
      <c r="AI158" s="24">
        <v>6177</v>
      </c>
      <c r="AJ158" s="24">
        <v>144</v>
      </c>
      <c r="AK158" s="1">
        <v>9.7549999999999998E-2</v>
      </c>
    </row>
    <row r="159" spans="1:37" ht="12">
      <c r="A159" s="26" t="s">
        <v>80</v>
      </c>
      <c r="B159" s="26" t="s">
        <v>79</v>
      </c>
      <c r="C159" s="27">
        <v>5.375</v>
      </c>
      <c r="D159" s="26">
        <v>-4.3346291345468666</v>
      </c>
      <c r="E159" s="27">
        <v>5.375</v>
      </c>
      <c r="F159" s="26">
        <v>-9.1197106550564371</v>
      </c>
      <c r="G159" s="3">
        <f>E159+0.6</f>
        <v>5.9749999999999996</v>
      </c>
      <c r="I159" s="7">
        <f>-743.59*G159+10601</f>
        <v>6158.0497500000001</v>
      </c>
      <c r="J159" s="26">
        <v>-4.3346291345468666</v>
      </c>
      <c r="K159" s="7">
        <v>6158.0497500000001</v>
      </c>
      <c r="L159" s="26">
        <v>-9.1197106550564371</v>
      </c>
      <c r="M159" s="7">
        <v>6158.0497500000001</v>
      </c>
      <c r="O159" s="21">
        <f>2000-M159</f>
        <v>-4158.0497500000001</v>
      </c>
      <c r="P159" s="26">
        <v>-9.1197106550564371</v>
      </c>
      <c r="R159" s="1">
        <v>5.9749999999999996</v>
      </c>
      <c r="S159" s="7">
        <v>6158.0497500000001</v>
      </c>
      <c r="T159" s="1" t="s">
        <v>78</v>
      </c>
      <c r="W159" s="5"/>
      <c r="X159" s="5"/>
      <c r="Y159" s="5"/>
      <c r="Z159" s="26">
        <v>-4.3346291345468666</v>
      </c>
      <c r="AA159" s="26">
        <v>-9.1197106550564371</v>
      </c>
      <c r="AI159" s="1">
        <v>6158.0497500000001</v>
      </c>
    </row>
    <row r="160" spans="1:37" ht="12">
      <c r="A160" s="26" t="s">
        <v>77</v>
      </c>
      <c r="B160" s="26" t="s">
        <v>33</v>
      </c>
      <c r="C160" s="27">
        <v>5.375</v>
      </c>
      <c r="D160" s="26">
        <v>-4.362801381756988</v>
      </c>
      <c r="E160" s="27">
        <v>5.375</v>
      </c>
      <c r="F160" s="26">
        <v>-9.463201731687656</v>
      </c>
      <c r="G160" s="3">
        <f>E160+0.6</f>
        <v>5.9749999999999996</v>
      </c>
      <c r="I160" s="7">
        <f>-743.59*G160+10601</f>
        <v>6158.0497500000001</v>
      </c>
      <c r="J160" s="26">
        <v>-4.362801381756988</v>
      </c>
      <c r="K160" s="7">
        <v>6158.0497500000001</v>
      </c>
      <c r="L160" s="26">
        <v>-9.463201731687656</v>
      </c>
      <c r="M160" s="7">
        <v>6158.0497500000001</v>
      </c>
      <c r="O160" s="21">
        <f>2000-M160</f>
        <v>-4158.0497500000001</v>
      </c>
      <c r="P160" s="26">
        <v>-9.463201731687656</v>
      </c>
      <c r="R160" s="1">
        <v>5.9749999999999996</v>
      </c>
      <c r="S160" s="7">
        <v>6158.0497500000001</v>
      </c>
      <c r="W160" s="5"/>
      <c r="X160" s="5"/>
      <c r="Y160" s="5"/>
      <c r="Z160" s="26">
        <v>-4.362801381756988</v>
      </c>
      <c r="AA160" s="26">
        <v>-9.463201731687656</v>
      </c>
      <c r="AI160" s="1">
        <v>6158.0497500000001</v>
      </c>
    </row>
    <row r="161" spans="1:35" ht="12">
      <c r="A161" s="26" t="s">
        <v>76</v>
      </c>
      <c r="B161" s="26" t="s">
        <v>15</v>
      </c>
      <c r="C161" s="27">
        <v>5.25</v>
      </c>
      <c r="D161" s="26">
        <v>-4.4086751869801732</v>
      </c>
      <c r="E161" s="27">
        <v>5.25</v>
      </c>
      <c r="F161" s="26">
        <v>-8.9368383948007502</v>
      </c>
      <c r="G161" s="3">
        <f>E161+0.6</f>
        <v>5.85</v>
      </c>
      <c r="I161" s="7">
        <f>-743.59*G161+10601</f>
        <v>6250.9984999999997</v>
      </c>
      <c r="J161" s="26">
        <v>-4.4086751869801732</v>
      </c>
      <c r="K161" s="7">
        <v>6250.9984999999997</v>
      </c>
      <c r="L161" s="26">
        <v>-8.9368383948007502</v>
      </c>
      <c r="M161" s="7">
        <v>6250.9984999999997</v>
      </c>
      <c r="O161" s="21">
        <f>2000-M161</f>
        <v>-4250.9984999999997</v>
      </c>
      <c r="P161" s="26">
        <v>-8.9368383948007502</v>
      </c>
      <c r="R161" s="1">
        <v>5.85</v>
      </c>
      <c r="S161" s="7">
        <v>6250.9984999999997</v>
      </c>
      <c r="W161" s="5"/>
      <c r="X161" s="5"/>
      <c r="Y161" s="5"/>
      <c r="Z161" s="26">
        <v>-4.4086751869801732</v>
      </c>
      <c r="AA161" s="26">
        <v>-8.9368383948007502</v>
      </c>
      <c r="AI161" s="1">
        <v>6250.9984999999997</v>
      </c>
    </row>
    <row r="162" spans="1:35" ht="12">
      <c r="A162" s="26" t="s">
        <v>75</v>
      </c>
      <c r="B162" s="26" t="s">
        <v>74</v>
      </c>
      <c r="C162" s="27">
        <v>5.25</v>
      </c>
      <c r="D162" s="26">
        <v>-4.2354228540699275</v>
      </c>
      <c r="E162" s="27">
        <v>5.25</v>
      </c>
      <c r="F162" s="26">
        <v>-9.4790794022047233</v>
      </c>
      <c r="G162" s="3">
        <f>E162+0.6</f>
        <v>5.85</v>
      </c>
      <c r="I162" s="7">
        <f>-743.59*G162+10601</f>
        <v>6250.9984999999997</v>
      </c>
      <c r="J162" s="26">
        <v>-4.2354228540699275</v>
      </c>
      <c r="K162" s="7">
        <v>6250.9984999999997</v>
      </c>
      <c r="L162" s="26">
        <v>-9.4790794022047233</v>
      </c>
      <c r="M162" s="7">
        <v>6250.9984999999997</v>
      </c>
      <c r="O162" s="21">
        <f>2000-M162</f>
        <v>-4250.9984999999997</v>
      </c>
      <c r="P162" s="26">
        <v>-9.4790794022047233</v>
      </c>
      <c r="R162" s="1">
        <v>5.85</v>
      </c>
      <c r="S162" s="7">
        <v>6250.9984999999997</v>
      </c>
      <c r="W162" s="5"/>
      <c r="X162" s="5"/>
      <c r="Y162" s="5"/>
      <c r="Z162" s="26">
        <v>-4.2354228540699275</v>
      </c>
      <c r="AA162" s="26">
        <v>-9.4790794022047233</v>
      </c>
      <c r="AI162" s="1">
        <v>6250.9984999999997</v>
      </c>
    </row>
    <row r="163" spans="1:35" ht="12">
      <c r="A163" s="26" t="s">
        <v>73</v>
      </c>
      <c r="B163" s="26" t="s">
        <v>48</v>
      </c>
      <c r="C163" s="27">
        <v>5.125</v>
      </c>
      <c r="D163" s="26">
        <v>-4.3708977308544359</v>
      </c>
      <c r="E163" s="27">
        <v>5.125</v>
      </c>
      <c r="F163" s="26">
        <v>-9.0436218217315094</v>
      </c>
      <c r="G163" s="3">
        <f>E163+0.6</f>
        <v>5.7249999999999996</v>
      </c>
      <c r="I163" s="7">
        <f>-743.59*G163+10601</f>
        <v>6343.9472500000002</v>
      </c>
      <c r="J163" s="26">
        <v>-4.3708977308544359</v>
      </c>
      <c r="K163" s="7">
        <v>6343.9472500000002</v>
      </c>
      <c r="L163" s="26">
        <v>-9.0436218217315094</v>
      </c>
      <c r="M163" s="7">
        <v>6343.9472500000002</v>
      </c>
      <c r="O163" s="21">
        <f>2000-M163</f>
        <v>-4343.9472500000002</v>
      </c>
      <c r="P163" s="26">
        <v>-9.0436218217315094</v>
      </c>
      <c r="R163" s="1">
        <v>5.7249999999999996</v>
      </c>
      <c r="S163" s="7">
        <v>6343.9472500000002</v>
      </c>
      <c r="W163" s="5"/>
      <c r="X163" s="5"/>
      <c r="Y163" s="5"/>
      <c r="Z163" s="26">
        <v>-4.3708977308544359</v>
      </c>
      <c r="AA163" s="26">
        <v>-9.0436218217315094</v>
      </c>
      <c r="AI163" s="1">
        <v>6343.9472500000002</v>
      </c>
    </row>
    <row r="164" spans="1:35" ht="12">
      <c r="A164" s="26" t="s">
        <v>72</v>
      </c>
      <c r="B164" s="26" t="s">
        <v>9</v>
      </c>
      <c r="C164" s="27">
        <v>5.125</v>
      </c>
      <c r="D164" s="26">
        <v>-4.2570203249881047</v>
      </c>
      <c r="E164" s="27">
        <v>5.125</v>
      </c>
      <c r="F164" s="26">
        <v>-9.0138554275511726</v>
      </c>
      <c r="G164" s="3">
        <f>E164+0.6</f>
        <v>5.7249999999999996</v>
      </c>
      <c r="I164" s="7">
        <f>-743.59*G164+10601</f>
        <v>6343.9472500000002</v>
      </c>
      <c r="J164" s="26">
        <v>-4.2570203249881047</v>
      </c>
      <c r="K164" s="7">
        <v>6343.9472500000002</v>
      </c>
      <c r="L164" s="26">
        <v>-9.0138554275511726</v>
      </c>
      <c r="M164" s="7">
        <v>6343.9472500000002</v>
      </c>
      <c r="O164" s="21">
        <f>2000-M164</f>
        <v>-4343.9472500000002</v>
      </c>
      <c r="P164" s="26">
        <v>-9.0138554275511726</v>
      </c>
      <c r="R164" s="1">
        <v>5.7249999999999996</v>
      </c>
      <c r="S164" s="7">
        <v>6343.9472500000002</v>
      </c>
      <c r="W164" s="5"/>
      <c r="X164" s="5"/>
      <c r="Y164" s="5"/>
      <c r="Z164" s="26">
        <v>-4.2570203249881047</v>
      </c>
      <c r="AA164" s="26">
        <v>-9.0138554275511726</v>
      </c>
      <c r="AI164" s="1">
        <v>6343.9472500000002</v>
      </c>
    </row>
    <row r="165" spans="1:35" ht="12">
      <c r="A165" s="6" t="s">
        <v>71</v>
      </c>
      <c r="B165" s="6" t="s">
        <v>23</v>
      </c>
      <c r="C165" s="8">
        <v>5</v>
      </c>
      <c r="D165" s="6">
        <v>-4.4400424805553671</v>
      </c>
      <c r="E165" s="8">
        <v>5</v>
      </c>
      <c r="F165" s="6">
        <v>-9.6524130232585907</v>
      </c>
      <c r="G165" s="3">
        <f>E165+0.6</f>
        <v>5.6</v>
      </c>
      <c r="I165" s="7">
        <f>-861.18*G165+11301</f>
        <v>6478.3920000000007</v>
      </c>
      <c r="J165" s="6">
        <v>-4.4400424805553671</v>
      </c>
      <c r="K165" s="7">
        <v>6478.3920000000007</v>
      </c>
      <c r="L165" s="6">
        <v>-9.6524130232585907</v>
      </c>
      <c r="M165" s="7">
        <v>6478.3920000000007</v>
      </c>
      <c r="O165" s="21">
        <f>2000-M165</f>
        <v>-4478.3920000000007</v>
      </c>
      <c r="P165" s="6">
        <v>-9.6524130232585907</v>
      </c>
      <c r="R165" s="1">
        <v>5.6</v>
      </c>
      <c r="S165" s="7">
        <v>6478.3920000000007</v>
      </c>
      <c r="W165" s="5"/>
      <c r="X165" s="5"/>
      <c r="Y165" s="5"/>
      <c r="Z165" s="6">
        <v>-4.4400424805553671</v>
      </c>
      <c r="AA165" s="6">
        <v>-9.6524130232585907</v>
      </c>
      <c r="AI165" s="1">
        <v>6478.3920000000007</v>
      </c>
    </row>
    <row r="166" spans="1:35">
      <c r="A166" s="4" t="s">
        <v>70</v>
      </c>
      <c r="B166" s="4">
        <v>92</v>
      </c>
      <c r="C166" s="4">
        <v>5</v>
      </c>
      <c r="D166" s="20">
        <v>-4.3961972861590182</v>
      </c>
      <c r="E166" s="4">
        <v>5</v>
      </c>
      <c r="F166" s="20">
        <v>-9.5030819645489863</v>
      </c>
      <c r="G166" s="3">
        <f>E166+0.6</f>
        <v>5.6</v>
      </c>
      <c r="I166" s="7">
        <f>-861.18*G166+11301</f>
        <v>6478.3920000000007</v>
      </c>
      <c r="J166" s="20">
        <v>-4.3961972861590182</v>
      </c>
      <c r="K166" s="7">
        <v>6478.3920000000007</v>
      </c>
      <c r="L166" s="20">
        <v>-9.5030819645489863</v>
      </c>
      <c r="M166" s="7">
        <v>6478.3920000000007</v>
      </c>
      <c r="O166" s="21">
        <f>2000-M166</f>
        <v>-4478.3920000000007</v>
      </c>
      <c r="P166" s="20">
        <v>-9.5030819645489863</v>
      </c>
      <c r="R166" s="1">
        <v>5.6</v>
      </c>
      <c r="S166" s="7">
        <v>6478.3920000000007</v>
      </c>
      <c r="W166" s="5"/>
      <c r="X166" s="5"/>
      <c r="Y166" s="5"/>
      <c r="Z166" s="20">
        <v>-4.3961972861590182</v>
      </c>
      <c r="AA166" s="20">
        <v>-9.5030819645489863</v>
      </c>
      <c r="AI166" s="1">
        <v>6478.3920000000007</v>
      </c>
    </row>
    <row r="167" spans="1:35" ht="12">
      <c r="A167" s="26" t="s">
        <v>69</v>
      </c>
      <c r="B167" s="26" t="s">
        <v>15</v>
      </c>
      <c r="C167" s="27">
        <v>4.875</v>
      </c>
      <c r="D167" s="26">
        <v>-4.4268664235277502</v>
      </c>
      <c r="E167" s="27">
        <v>4.875</v>
      </c>
      <c r="F167" s="26">
        <v>-9.7912213891214517</v>
      </c>
      <c r="G167" s="3">
        <f>E167+0.6</f>
        <v>5.4749999999999996</v>
      </c>
      <c r="I167" s="7">
        <f>-861.18*G167+11301</f>
        <v>6586.0395000000008</v>
      </c>
      <c r="J167" s="26">
        <v>-4.4268664235277502</v>
      </c>
      <c r="K167" s="7">
        <v>6586.0395000000008</v>
      </c>
      <c r="L167" s="26">
        <v>-9.7912213891214517</v>
      </c>
      <c r="M167" s="7">
        <v>6586.0395000000008</v>
      </c>
      <c r="O167" s="21">
        <f>2000-M167</f>
        <v>-4586.0395000000008</v>
      </c>
      <c r="P167" s="26">
        <v>-9.7912213891214517</v>
      </c>
      <c r="R167" s="1">
        <v>5.4749999999999996</v>
      </c>
      <c r="S167" s="7">
        <v>6586.0395000000008</v>
      </c>
      <c r="W167" s="5"/>
      <c r="X167" s="5"/>
      <c r="Y167" s="5"/>
      <c r="Z167" s="26">
        <v>-4.4268664235277502</v>
      </c>
      <c r="AA167" s="26">
        <v>-9.7912213891214517</v>
      </c>
      <c r="AI167" s="1">
        <v>6586.0395000000008</v>
      </c>
    </row>
    <row r="168" spans="1:35" ht="12">
      <c r="A168" s="26" t="s">
        <v>68</v>
      </c>
      <c r="B168" s="26" t="s">
        <v>67</v>
      </c>
      <c r="C168" s="27">
        <v>4.75</v>
      </c>
      <c r="D168" s="26">
        <v>-4.7182791341394212</v>
      </c>
      <c r="E168" s="27">
        <v>4.75</v>
      </c>
      <c r="F168" s="26">
        <v>-9.9549317778952204</v>
      </c>
      <c r="G168" s="3">
        <f>E168+0.6</f>
        <v>5.35</v>
      </c>
      <c r="I168" s="7">
        <f>-861.18*G168+11301</f>
        <v>6693.6870000000008</v>
      </c>
      <c r="J168" s="26">
        <v>-4.7182791341394212</v>
      </c>
      <c r="K168" s="7">
        <v>6693.6870000000008</v>
      </c>
      <c r="L168" s="26">
        <v>-9.9549317778952204</v>
      </c>
      <c r="M168" s="7">
        <v>6693.6870000000008</v>
      </c>
      <c r="O168" s="21">
        <f>2000-M168</f>
        <v>-4693.6870000000008</v>
      </c>
      <c r="P168" s="26">
        <v>-9.9549317778952204</v>
      </c>
      <c r="R168" s="1">
        <v>5.35</v>
      </c>
      <c r="S168" s="7">
        <v>6693.6870000000008</v>
      </c>
      <c r="Z168" s="26">
        <v>-4.7182791341394212</v>
      </c>
      <c r="AA168" s="26">
        <v>-9.9549317778952204</v>
      </c>
      <c r="AI168" s="1">
        <v>6693.6870000000008</v>
      </c>
    </row>
    <row r="169" spans="1:35" ht="12">
      <c r="A169" s="26" t="s">
        <v>66</v>
      </c>
      <c r="B169" s="26" t="s">
        <v>13</v>
      </c>
      <c r="C169" s="27">
        <v>4.625</v>
      </c>
      <c r="D169" s="26">
        <v>-4.1804075402102736</v>
      </c>
      <c r="E169" s="27">
        <v>4.625</v>
      </c>
      <c r="F169" s="26">
        <v>-9.4186331229192515</v>
      </c>
      <c r="G169" s="3">
        <f>E169+0.6</f>
        <v>5.2249999999999996</v>
      </c>
      <c r="I169" s="7">
        <f>-861.18*G169+11301</f>
        <v>6801.3345000000008</v>
      </c>
      <c r="J169" s="26">
        <v>-4.1804075402102736</v>
      </c>
      <c r="K169" s="7">
        <v>6801.3345000000008</v>
      </c>
      <c r="L169" s="26">
        <v>-9.4186331229192515</v>
      </c>
      <c r="M169" s="7">
        <v>6801.3345000000008</v>
      </c>
      <c r="O169" s="21">
        <f>2000-M169</f>
        <v>-4801.3345000000008</v>
      </c>
      <c r="P169" s="26">
        <v>-9.4186331229192515</v>
      </c>
      <c r="R169" s="1">
        <v>5.2249999999999996</v>
      </c>
      <c r="S169" s="7">
        <v>6801.3345000000008</v>
      </c>
      <c r="Z169" s="26">
        <v>-4.1804075402102736</v>
      </c>
      <c r="AA169" s="26">
        <v>-9.4186331229192515</v>
      </c>
      <c r="AI169" s="1">
        <v>6801.3345000000008</v>
      </c>
    </row>
    <row r="170" spans="1:35" ht="12">
      <c r="A170" s="26" t="s">
        <v>65</v>
      </c>
      <c r="B170" s="26" t="s">
        <v>13</v>
      </c>
      <c r="C170" s="27">
        <v>4.5</v>
      </c>
      <c r="D170" s="26">
        <v>-4.4768613297487168</v>
      </c>
      <c r="E170" s="27">
        <v>4.5</v>
      </c>
      <c r="F170" s="26">
        <v>-10.147002860579502</v>
      </c>
      <c r="G170" s="3">
        <f>E170+0.6</f>
        <v>5.0999999999999996</v>
      </c>
      <c r="I170" s="7">
        <f>-861.18*G170+11301</f>
        <v>6908.9820000000009</v>
      </c>
      <c r="J170" s="26">
        <v>-4.4768613297487168</v>
      </c>
      <c r="K170" s="7">
        <v>6908.9820000000009</v>
      </c>
      <c r="L170" s="26">
        <v>-10.147002860579502</v>
      </c>
      <c r="M170" s="7">
        <v>6908.9820000000009</v>
      </c>
      <c r="O170" s="21">
        <f>2000-M170</f>
        <v>-4908.9820000000009</v>
      </c>
      <c r="P170" s="26">
        <v>-10.147002860579502</v>
      </c>
      <c r="R170" s="1">
        <v>5.0999999999999996</v>
      </c>
      <c r="S170" s="7">
        <v>6908.9820000000009</v>
      </c>
      <c r="Z170" s="26">
        <v>-4.4768613297487168</v>
      </c>
      <c r="AA170" s="26">
        <v>-10.147002860579502</v>
      </c>
      <c r="AI170" s="1">
        <v>6908.9820000000009</v>
      </c>
    </row>
    <row r="171" spans="1:35">
      <c r="A171" s="22" t="s">
        <v>64</v>
      </c>
      <c r="B171" s="22" t="s">
        <v>9</v>
      </c>
      <c r="C171" s="22">
        <v>4.5</v>
      </c>
      <c r="D171" s="20">
        <v>-4.4016952065542956</v>
      </c>
      <c r="E171" s="22">
        <v>4.5</v>
      </c>
      <c r="F171" s="20">
        <v>-9.0882623671081753</v>
      </c>
      <c r="G171" s="3">
        <f>E171+0.6</f>
        <v>5.0999999999999996</v>
      </c>
      <c r="I171" s="7">
        <f>-861.18*G171+11301</f>
        <v>6908.9820000000009</v>
      </c>
      <c r="J171" s="20">
        <v>-4.4016952065542956</v>
      </c>
      <c r="K171" s="7">
        <v>6908.9820000000009</v>
      </c>
      <c r="L171" s="20">
        <v>-9.0882623671081753</v>
      </c>
      <c r="M171" s="7">
        <v>6908.9820000000009</v>
      </c>
      <c r="O171" s="21">
        <f>2000-M171</f>
        <v>-4908.9820000000009</v>
      </c>
      <c r="P171" s="20">
        <v>-9.0882623671081753</v>
      </c>
      <c r="R171" s="1">
        <v>5.0999999999999996</v>
      </c>
      <c r="S171" s="7">
        <v>6908.9820000000009</v>
      </c>
      <c r="Z171" s="20">
        <v>-4.4016952065542956</v>
      </c>
      <c r="AA171" s="20">
        <v>-9.0882623671081753</v>
      </c>
      <c r="AI171" s="1">
        <v>6908.9820000000009</v>
      </c>
    </row>
    <row r="172" spans="1:35" ht="12">
      <c r="A172" s="26" t="s">
        <v>63</v>
      </c>
      <c r="B172" s="26" t="s">
        <v>23</v>
      </c>
      <c r="C172" s="27">
        <v>4.375</v>
      </c>
      <c r="D172" s="26">
        <v>-4.3136434965903323</v>
      </c>
      <c r="E172" s="27">
        <v>4.375</v>
      </c>
      <c r="F172" s="26">
        <v>-9.0534682114660665</v>
      </c>
      <c r="G172" s="3">
        <f>E172+0.6</f>
        <v>4.9749999999999996</v>
      </c>
      <c r="I172" s="7">
        <f>-861.18*G172+11301</f>
        <v>7016.6295000000009</v>
      </c>
      <c r="J172" s="26">
        <v>-4.3136434965903323</v>
      </c>
      <c r="K172" s="7">
        <v>7016.6295000000009</v>
      </c>
      <c r="L172" s="26">
        <v>-9.0534682114660665</v>
      </c>
      <c r="M172" s="7">
        <v>7016.6295000000009</v>
      </c>
      <c r="O172" s="21">
        <f>2000-M172</f>
        <v>-5016.6295000000009</v>
      </c>
      <c r="P172" s="26">
        <v>-9.0534682114660665</v>
      </c>
      <c r="R172" s="1">
        <v>4.9749999999999996</v>
      </c>
      <c r="S172" s="7">
        <v>7016.6295000000009</v>
      </c>
      <c r="Z172" s="26">
        <v>-4.3136434965903323</v>
      </c>
      <c r="AA172" s="26">
        <v>-9.0534682114660665</v>
      </c>
      <c r="AI172" s="1">
        <v>7016.6295000000009</v>
      </c>
    </row>
    <row r="173" spans="1:35" ht="12">
      <c r="A173" s="26" t="s">
        <v>62</v>
      </c>
      <c r="B173" s="26" t="s">
        <v>0</v>
      </c>
      <c r="C173" s="27">
        <v>4.25</v>
      </c>
      <c r="D173" s="26">
        <v>-4.3639015507814625</v>
      </c>
      <c r="E173" s="27">
        <v>4.25</v>
      </c>
      <c r="F173" s="26">
        <v>-9.6500995642193175</v>
      </c>
      <c r="G173" s="3">
        <f>E173+0.6</f>
        <v>4.8499999999999996</v>
      </c>
      <c r="I173" s="7">
        <f>-861.18*G173+11301</f>
        <v>7124.277000000001</v>
      </c>
      <c r="J173" s="26">
        <v>-4.3639015507814625</v>
      </c>
      <c r="K173" s="7">
        <v>7124.277000000001</v>
      </c>
      <c r="L173" s="26">
        <v>-9.6500995642193175</v>
      </c>
      <c r="M173" s="7">
        <v>7124.277000000001</v>
      </c>
      <c r="O173" s="21">
        <f>2000-M173</f>
        <v>-5124.277000000001</v>
      </c>
      <c r="P173" s="26">
        <v>-9.6500995642193175</v>
      </c>
      <c r="R173" s="1">
        <v>4.8499999999999996</v>
      </c>
      <c r="S173" s="7">
        <v>7124.277000000001</v>
      </c>
      <c r="Z173" s="26">
        <v>-4.3639015507814625</v>
      </c>
      <c r="AA173" s="26">
        <v>-9.6500995642193175</v>
      </c>
      <c r="AI173" s="1">
        <v>7124.277000000001</v>
      </c>
    </row>
    <row r="174" spans="1:35" ht="12">
      <c r="A174" s="26" t="s">
        <v>61</v>
      </c>
      <c r="B174" s="26" t="s">
        <v>13</v>
      </c>
      <c r="C174" s="27">
        <v>4.125</v>
      </c>
      <c r="D174" s="26">
        <v>-4.399307701940308</v>
      </c>
      <c r="E174" s="27">
        <v>4.125</v>
      </c>
      <c r="F174" s="26">
        <v>-9.5628106267987452</v>
      </c>
      <c r="G174" s="3">
        <f>E174+0.6</f>
        <v>4.7249999999999996</v>
      </c>
      <c r="I174" s="7">
        <f>-861.18*G174+11301</f>
        <v>7231.924500000001</v>
      </c>
      <c r="J174" s="26">
        <v>-4.399307701940308</v>
      </c>
      <c r="K174" s="7">
        <v>7231.924500000001</v>
      </c>
      <c r="L174" s="26">
        <v>-9.5628106267987452</v>
      </c>
      <c r="M174" s="7">
        <v>7231.924500000001</v>
      </c>
      <c r="O174" s="21">
        <f>2000-M174</f>
        <v>-5231.924500000001</v>
      </c>
      <c r="P174" s="26">
        <v>-9.5628106267987452</v>
      </c>
      <c r="R174" s="1">
        <v>4.7249999999999996</v>
      </c>
      <c r="S174" s="7">
        <v>7231.924500000001</v>
      </c>
      <c r="Z174" s="26">
        <v>-4.399307701940308</v>
      </c>
      <c r="AA174" s="26">
        <v>-9.5628106267987452</v>
      </c>
      <c r="AI174" s="1">
        <v>7231.924500000001</v>
      </c>
    </row>
    <row r="175" spans="1:35" ht="12">
      <c r="A175" s="6" t="s">
        <v>60</v>
      </c>
      <c r="B175" s="6" t="s">
        <v>0</v>
      </c>
      <c r="C175" s="8">
        <v>4</v>
      </c>
      <c r="D175" s="6">
        <v>-4.4737965955700334</v>
      </c>
      <c r="E175" s="8">
        <v>4</v>
      </c>
      <c r="F175" s="6">
        <v>-9.943901294924764</v>
      </c>
      <c r="G175" s="3">
        <f>E175+0.6</f>
        <v>4.5999999999999996</v>
      </c>
      <c r="I175" s="7">
        <f>-861.18*G175+11301</f>
        <v>7339.5720000000001</v>
      </c>
      <c r="J175" s="6">
        <v>-4.4737965955700334</v>
      </c>
      <c r="K175" s="7">
        <v>7339.5720000000001</v>
      </c>
      <c r="L175" s="6">
        <v>-9.943901294924764</v>
      </c>
      <c r="M175" s="7">
        <v>7339.5720000000001</v>
      </c>
      <c r="O175" s="21">
        <f>2000-M175</f>
        <v>-5339.5720000000001</v>
      </c>
      <c r="P175" s="6">
        <v>-9.943901294924764</v>
      </c>
      <c r="R175" s="1">
        <v>4.5999999999999996</v>
      </c>
      <c r="S175" s="7">
        <v>7339.5720000000001</v>
      </c>
      <c r="Z175" s="6">
        <v>-4.4737965955700334</v>
      </c>
      <c r="AA175" s="6">
        <v>-9.943901294924764</v>
      </c>
      <c r="AI175" s="1">
        <v>7339.5720000000001</v>
      </c>
    </row>
    <row r="176" spans="1:35">
      <c r="A176" s="4" t="s">
        <v>59</v>
      </c>
      <c r="B176" s="4">
        <v>91</v>
      </c>
      <c r="C176" s="4">
        <v>4</v>
      </c>
      <c r="D176" s="20">
        <v>-4.4809467004238996</v>
      </c>
      <c r="E176" s="4">
        <v>4</v>
      </c>
      <c r="F176" s="20">
        <v>-9.7605192363503743</v>
      </c>
      <c r="G176" s="3">
        <f>E176+0.6</f>
        <v>4.5999999999999996</v>
      </c>
      <c r="I176" s="7">
        <f>-861.18*G176+11301</f>
        <v>7339.5720000000001</v>
      </c>
      <c r="J176" s="20">
        <v>-4.4809467004238996</v>
      </c>
      <c r="K176" s="7">
        <v>7339.5720000000001</v>
      </c>
      <c r="L176" s="20">
        <v>-9.7605192363503743</v>
      </c>
      <c r="M176" s="7">
        <v>7339.5720000000001</v>
      </c>
      <c r="O176" s="21">
        <f>2000-M176</f>
        <v>-5339.5720000000001</v>
      </c>
      <c r="P176" s="20">
        <v>-9.7605192363503743</v>
      </c>
      <c r="R176" s="1">
        <v>4.5999999999999996</v>
      </c>
      <c r="S176" s="7">
        <v>7339.5720000000001</v>
      </c>
      <c r="Z176" s="20">
        <v>-4.4809467004238996</v>
      </c>
      <c r="AA176" s="20">
        <v>-9.7605192363503743</v>
      </c>
      <c r="AI176" s="1">
        <v>7339.5720000000001</v>
      </c>
    </row>
    <row r="177" spans="1:35" ht="12">
      <c r="A177" s="26" t="s">
        <v>58</v>
      </c>
      <c r="B177" s="26" t="s">
        <v>17</v>
      </c>
      <c r="C177" s="27">
        <v>3.875</v>
      </c>
      <c r="D177" s="26">
        <v>-4.4216807479851967</v>
      </c>
      <c r="E177" s="27">
        <v>3.875</v>
      </c>
      <c r="F177" s="26">
        <v>-9.4304393636599944</v>
      </c>
      <c r="G177" s="3">
        <f>E177+0.6</f>
        <v>4.4749999999999996</v>
      </c>
      <c r="I177" s="7">
        <f>-861.18*G177+11301</f>
        <v>7447.2195000000011</v>
      </c>
      <c r="J177" s="26">
        <v>-4.4216807479851967</v>
      </c>
      <c r="K177" s="7">
        <v>7447.2195000000011</v>
      </c>
      <c r="L177" s="26">
        <v>-9.4304393636599944</v>
      </c>
      <c r="M177" s="7">
        <v>7447.2195000000011</v>
      </c>
      <c r="O177" s="21">
        <f>2000-M177</f>
        <v>-5447.2195000000011</v>
      </c>
      <c r="P177" s="26">
        <v>-9.4304393636599944</v>
      </c>
      <c r="R177" s="1">
        <v>4.4749999999999996</v>
      </c>
      <c r="S177" s="7">
        <v>7447.2195000000011</v>
      </c>
      <c r="Z177" s="26">
        <v>-4.4216807479851967</v>
      </c>
      <c r="AA177" s="26">
        <v>-9.4304393636599944</v>
      </c>
      <c r="AI177" s="1">
        <v>7447.2195000000011</v>
      </c>
    </row>
    <row r="178" spans="1:35" ht="12">
      <c r="A178" s="26" t="s">
        <v>57</v>
      </c>
      <c r="B178" s="26" t="s">
        <v>56</v>
      </c>
      <c r="C178" s="27">
        <v>3.75</v>
      </c>
      <c r="D178" s="26">
        <v>-4.6778125871251675</v>
      </c>
      <c r="E178" s="27">
        <v>3.75</v>
      </c>
      <c r="F178" s="26">
        <v>-9.8023739140631605</v>
      </c>
      <c r="G178" s="3">
        <f>E178+0.6</f>
        <v>4.3499999999999996</v>
      </c>
      <c r="I178" s="7">
        <f>-861.18*G178+11301</f>
        <v>7554.8670000000002</v>
      </c>
      <c r="J178" s="26">
        <v>-4.6778125871251675</v>
      </c>
      <c r="K178" s="7">
        <v>7554.8670000000002</v>
      </c>
      <c r="L178" s="26">
        <v>-9.8023739140631605</v>
      </c>
      <c r="M178" s="7">
        <v>7554.8670000000002</v>
      </c>
      <c r="O178" s="21">
        <f>2000-M178</f>
        <v>-5554.8670000000002</v>
      </c>
      <c r="P178" s="26">
        <v>-9.8023739140631605</v>
      </c>
      <c r="R178" s="1">
        <v>4.3499999999999996</v>
      </c>
      <c r="S178" s="7">
        <v>7554.8670000000002</v>
      </c>
      <c r="Z178" s="26">
        <v>-4.6778125871251675</v>
      </c>
      <c r="AA178" s="26">
        <v>-9.8023739140631605</v>
      </c>
      <c r="AI178" s="1">
        <v>7554.8670000000002</v>
      </c>
    </row>
    <row r="179" spans="1:35" ht="12">
      <c r="A179" s="26" t="s">
        <v>55</v>
      </c>
      <c r="B179" s="26" t="s">
        <v>11</v>
      </c>
      <c r="C179" s="27">
        <v>3.625</v>
      </c>
      <c r="D179" s="26">
        <v>-4.6543958875608755</v>
      </c>
      <c r="E179" s="27">
        <v>3.625</v>
      </c>
      <c r="F179" s="26">
        <v>-9.7822379157010833</v>
      </c>
      <c r="G179" s="3">
        <f>E179+0.6</f>
        <v>4.2249999999999996</v>
      </c>
      <c r="I179" s="7">
        <f>-861.18*G179+11301</f>
        <v>7662.5145000000011</v>
      </c>
      <c r="J179" s="26">
        <v>-4.6543958875608755</v>
      </c>
      <c r="K179" s="7">
        <v>7662.5145000000011</v>
      </c>
      <c r="L179" s="26">
        <v>-9.7822379157010833</v>
      </c>
      <c r="M179" s="7">
        <v>7662.5145000000011</v>
      </c>
      <c r="O179" s="21">
        <f>2000-M179</f>
        <v>-5662.5145000000011</v>
      </c>
      <c r="P179" s="26">
        <v>-9.7822379157010833</v>
      </c>
      <c r="R179" s="1">
        <v>4.2249999999999996</v>
      </c>
      <c r="S179" s="7">
        <v>7662.5145000000011</v>
      </c>
      <c r="Z179" s="26">
        <v>-4.6543958875608755</v>
      </c>
      <c r="AA179" s="26">
        <v>-9.7822379157010833</v>
      </c>
      <c r="AI179" s="1">
        <v>7662.5145000000011</v>
      </c>
    </row>
    <row r="180" spans="1:35">
      <c r="A180" s="22" t="s">
        <v>54</v>
      </c>
      <c r="B180" s="22" t="s">
        <v>23</v>
      </c>
      <c r="C180" s="22">
        <v>3.5</v>
      </c>
      <c r="D180" s="20">
        <v>-4.7632583342405308</v>
      </c>
      <c r="E180" s="22">
        <v>3.5</v>
      </c>
      <c r="F180" s="20">
        <v>-9.9488288555071964</v>
      </c>
      <c r="G180" s="3">
        <f>E180+0.6</f>
        <v>4.0999999999999996</v>
      </c>
      <c r="I180" s="7">
        <f>-861.18*G180+11301</f>
        <v>7770.1620000000003</v>
      </c>
      <c r="J180" s="20">
        <v>-4.7632583342405308</v>
      </c>
      <c r="K180" s="7">
        <v>7770.1620000000003</v>
      </c>
      <c r="L180" s="20">
        <v>-9.9488288555071964</v>
      </c>
      <c r="M180" s="7">
        <v>7770.1620000000003</v>
      </c>
      <c r="O180" s="21">
        <f>2000-M180</f>
        <v>-5770.1620000000003</v>
      </c>
      <c r="P180" s="20">
        <v>-9.9488288555071964</v>
      </c>
      <c r="R180" s="1">
        <v>4.0999999999999996</v>
      </c>
      <c r="S180" s="7">
        <v>7770.1620000000003</v>
      </c>
      <c r="Z180" s="20">
        <v>-4.7632583342405308</v>
      </c>
      <c r="AA180" s="20">
        <v>-9.9488288555071964</v>
      </c>
      <c r="AI180" s="1">
        <v>7770.1620000000003</v>
      </c>
    </row>
    <row r="181" spans="1:35" ht="12">
      <c r="A181" s="26" t="s">
        <v>53</v>
      </c>
      <c r="B181" s="26" t="s">
        <v>0</v>
      </c>
      <c r="C181" s="27">
        <v>3.375</v>
      </c>
      <c r="D181" s="26">
        <v>-4.5993490550745149</v>
      </c>
      <c r="E181" s="27">
        <v>3.375</v>
      </c>
      <c r="F181" s="26">
        <v>-9.5507248053994527</v>
      </c>
      <c r="G181" s="3">
        <f>E181+0.6</f>
        <v>3.9750000000000001</v>
      </c>
      <c r="I181" s="7">
        <f>-861.18*G181+11301</f>
        <v>7877.8095000000003</v>
      </c>
      <c r="J181" s="26">
        <v>-4.5993490550745149</v>
      </c>
      <c r="K181" s="7">
        <v>7877.8095000000003</v>
      </c>
      <c r="L181" s="26">
        <v>-9.5507248053994527</v>
      </c>
      <c r="M181" s="7">
        <v>7877.8095000000003</v>
      </c>
      <c r="O181" s="21">
        <f>2000-M181</f>
        <v>-5877.8095000000003</v>
      </c>
      <c r="P181" s="26">
        <v>-9.5507248053994527</v>
      </c>
      <c r="R181" s="1">
        <v>3.9750000000000001</v>
      </c>
      <c r="S181" s="7">
        <v>7877.8095000000003</v>
      </c>
      <c r="Z181" s="26">
        <v>-4.5993490550745149</v>
      </c>
      <c r="AA181" s="26">
        <v>-9.5507248053994527</v>
      </c>
      <c r="AI181" s="1">
        <v>7877.8095000000003</v>
      </c>
    </row>
    <row r="182" spans="1:35">
      <c r="A182" s="22" t="s">
        <v>52</v>
      </c>
      <c r="B182" s="22" t="s">
        <v>6</v>
      </c>
      <c r="C182" s="22">
        <v>3.25</v>
      </c>
      <c r="D182" s="20">
        <v>-4.0554263081722386</v>
      </c>
      <c r="E182" s="22">
        <v>3.25</v>
      </c>
      <c r="F182" s="20">
        <v>-9.7893886916579742</v>
      </c>
      <c r="G182" s="3">
        <f>E182+0.6</f>
        <v>3.85</v>
      </c>
      <c r="I182" s="7">
        <f>-861.18*G182+11301</f>
        <v>7985.4570000000003</v>
      </c>
      <c r="J182" s="20">
        <v>-4.0554263081722386</v>
      </c>
      <c r="K182" s="7">
        <v>7985.4570000000003</v>
      </c>
      <c r="L182" s="20">
        <v>-9.7893886916579742</v>
      </c>
      <c r="M182" s="7">
        <v>7985.4570000000003</v>
      </c>
      <c r="O182" s="21">
        <f>2000-M182</f>
        <v>-5985.4570000000003</v>
      </c>
      <c r="P182" s="20">
        <v>-9.7893886916579742</v>
      </c>
      <c r="R182" s="1">
        <v>3.85</v>
      </c>
      <c r="S182" s="7">
        <v>7985.4570000000003</v>
      </c>
      <c r="Z182" s="20">
        <v>-4.0554263081722386</v>
      </c>
      <c r="AA182" s="20">
        <v>-9.7893886916579742</v>
      </c>
      <c r="AI182" s="1">
        <v>7985.4570000000003</v>
      </c>
    </row>
    <row r="183" spans="1:35">
      <c r="A183" s="22" t="s">
        <v>51</v>
      </c>
      <c r="B183" s="22" t="s">
        <v>17</v>
      </c>
      <c r="C183" s="22">
        <v>3.125</v>
      </c>
      <c r="D183" s="20">
        <v>-4.0986507518752813</v>
      </c>
      <c r="E183" s="22">
        <v>3.125</v>
      </c>
      <c r="F183" s="20">
        <v>-9.620369972102818</v>
      </c>
      <c r="G183" s="3">
        <f>E183+0.6</f>
        <v>3.7250000000000001</v>
      </c>
      <c r="I183" s="7">
        <f>-861.18*G183+11301</f>
        <v>8093.1044999999995</v>
      </c>
      <c r="J183" s="20">
        <v>-4.0986507518752813</v>
      </c>
      <c r="K183" s="7">
        <v>8093.1044999999995</v>
      </c>
      <c r="L183" s="20">
        <v>-9.620369972102818</v>
      </c>
      <c r="M183" s="7">
        <v>8093.1044999999995</v>
      </c>
      <c r="O183" s="21">
        <f>2000-M183</f>
        <v>-6093.1044999999995</v>
      </c>
      <c r="P183" s="20">
        <v>-9.620369972102818</v>
      </c>
      <c r="R183" s="1">
        <v>3.7250000000000001</v>
      </c>
      <c r="S183" s="7">
        <v>8093.1044999999995</v>
      </c>
      <c r="Z183" s="20">
        <v>-4.0986507518752813</v>
      </c>
      <c r="AA183" s="20">
        <v>-9.620369972102818</v>
      </c>
      <c r="AI183" s="1">
        <v>8093.1044999999995</v>
      </c>
    </row>
    <row r="184" spans="1:35" ht="12">
      <c r="A184" s="6" t="s">
        <v>50</v>
      </c>
      <c r="B184" s="6" t="s">
        <v>23</v>
      </c>
      <c r="C184" s="8">
        <v>3</v>
      </c>
      <c r="D184" s="6">
        <v>-4.5063950186631949</v>
      </c>
      <c r="E184" s="8">
        <v>3</v>
      </c>
      <c r="F184" s="6">
        <v>-9.48142361591011</v>
      </c>
      <c r="G184" s="3">
        <f>E184+0.6</f>
        <v>3.6</v>
      </c>
      <c r="I184" s="7">
        <f>-861.18*G184+11301</f>
        <v>8200.7520000000004</v>
      </c>
      <c r="J184" s="6">
        <v>-4.5063950186631949</v>
      </c>
      <c r="K184" s="7">
        <v>8200.7520000000004</v>
      </c>
      <c r="L184" s="6">
        <v>-9.48142361591011</v>
      </c>
      <c r="M184" s="7">
        <v>8200.7520000000004</v>
      </c>
      <c r="O184" s="21">
        <f>2000-M184</f>
        <v>-6200.7520000000004</v>
      </c>
      <c r="P184" s="6">
        <v>-9.48142361591011</v>
      </c>
      <c r="R184" s="1">
        <v>3.6</v>
      </c>
      <c r="S184" s="7">
        <v>8200.7520000000004</v>
      </c>
      <c r="Z184" s="6">
        <v>-4.5063950186631949</v>
      </c>
      <c r="AA184" s="6">
        <v>-9.48142361591011</v>
      </c>
      <c r="AI184" s="1">
        <v>8200.7520000000004</v>
      </c>
    </row>
    <row r="185" spans="1:35" ht="12">
      <c r="A185" s="6" t="s">
        <v>49</v>
      </c>
      <c r="B185" s="6" t="s">
        <v>48</v>
      </c>
      <c r="C185" s="8">
        <v>3</v>
      </c>
      <c r="D185" s="6">
        <v>-4.4830880315892916</v>
      </c>
      <c r="E185" s="8">
        <v>3</v>
      </c>
      <c r="F185" s="6">
        <v>-9.6043695837106835</v>
      </c>
      <c r="G185" s="3">
        <f>E185+0.6</f>
        <v>3.6</v>
      </c>
      <c r="I185" s="7">
        <f>-861.18*G185+11301</f>
        <v>8200.7520000000004</v>
      </c>
      <c r="J185" s="6">
        <v>-4.4830880315892916</v>
      </c>
      <c r="K185" s="7">
        <v>8200.7520000000004</v>
      </c>
      <c r="L185" s="6">
        <v>-9.6043695837106835</v>
      </c>
      <c r="M185" s="7">
        <v>8200.7520000000004</v>
      </c>
      <c r="O185" s="21">
        <f>2000-M185</f>
        <v>-6200.7520000000004</v>
      </c>
      <c r="P185" s="6">
        <v>-9.6043695837106835</v>
      </c>
      <c r="R185" s="1">
        <v>3.6</v>
      </c>
      <c r="S185" s="7">
        <v>8200.7520000000004</v>
      </c>
      <c r="Z185" s="6">
        <v>-4.4830880315892916</v>
      </c>
      <c r="AA185" s="6">
        <v>-9.6043695837106835</v>
      </c>
      <c r="AI185" s="1">
        <v>8200.7520000000004</v>
      </c>
    </row>
    <row r="186" spans="1:35">
      <c r="A186" s="4" t="s">
        <v>47</v>
      </c>
      <c r="B186" s="4">
        <v>114</v>
      </c>
      <c r="C186" s="4">
        <v>3</v>
      </c>
      <c r="D186" s="20">
        <v>-4.3894762302779391</v>
      </c>
      <c r="E186" s="4">
        <v>3</v>
      </c>
      <c r="F186" s="20">
        <v>-9.4078655181628239</v>
      </c>
      <c r="G186" s="3">
        <f>E186+0.6</f>
        <v>3.6</v>
      </c>
      <c r="I186" s="7">
        <f>-861.18*G186+11301</f>
        <v>8200.7520000000004</v>
      </c>
      <c r="J186" s="20">
        <v>-4.3894762302779391</v>
      </c>
      <c r="K186" s="7">
        <v>8200.7520000000004</v>
      </c>
      <c r="L186" s="20">
        <v>-9.4078655181628239</v>
      </c>
      <c r="M186" s="7">
        <v>8200.7520000000004</v>
      </c>
      <c r="O186" s="21">
        <f>2000-M186</f>
        <v>-6200.7520000000004</v>
      </c>
      <c r="P186" s="20">
        <v>-9.4078655181628239</v>
      </c>
      <c r="R186" s="1">
        <v>3.6</v>
      </c>
      <c r="S186" s="7">
        <v>8200.7520000000004</v>
      </c>
      <c r="Z186" s="20">
        <v>-4.3894762302779391</v>
      </c>
      <c r="AA186" s="20">
        <v>-9.4078655181628239</v>
      </c>
      <c r="AI186" s="1">
        <v>8200.7520000000004</v>
      </c>
    </row>
    <row r="187" spans="1:35">
      <c r="A187" s="4" t="s">
        <v>47</v>
      </c>
      <c r="B187" s="23">
        <v>84</v>
      </c>
      <c r="C187" s="4">
        <v>3</v>
      </c>
      <c r="D187" s="20">
        <v>-4.4871421706506203</v>
      </c>
      <c r="E187" s="4">
        <v>3</v>
      </c>
      <c r="F187" s="20">
        <v>-9.547266223062751</v>
      </c>
      <c r="G187" s="3">
        <f>E187+0.6</f>
        <v>3.6</v>
      </c>
      <c r="I187" s="7">
        <f>-861.18*G187+11301</f>
        <v>8200.7520000000004</v>
      </c>
      <c r="J187" s="20">
        <v>-4.4871421706506203</v>
      </c>
      <c r="K187" s="7">
        <v>8200.7520000000004</v>
      </c>
      <c r="L187" s="20">
        <v>-9.547266223062751</v>
      </c>
      <c r="M187" s="7">
        <v>8200.7520000000004</v>
      </c>
      <c r="O187" s="21">
        <f>2000-M187</f>
        <v>-6200.7520000000004</v>
      </c>
      <c r="P187" s="20">
        <v>-9.547266223062751</v>
      </c>
      <c r="R187" s="1">
        <v>3.6</v>
      </c>
      <c r="S187" s="7">
        <v>8200.7520000000004</v>
      </c>
      <c r="Z187" s="20">
        <v>-4.4871421706506203</v>
      </c>
      <c r="AA187" s="20">
        <v>-9.547266223062751</v>
      </c>
      <c r="AI187" s="1">
        <v>8200.7520000000004</v>
      </c>
    </row>
    <row r="188" spans="1:35">
      <c r="A188" s="22" t="s">
        <v>46</v>
      </c>
      <c r="B188" s="22" t="s">
        <v>6</v>
      </c>
      <c r="C188" s="22">
        <v>2.875</v>
      </c>
      <c r="D188" s="20">
        <v>-3.9616505561903015</v>
      </c>
      <c r="E188" s="22">
        <v>2.875</v>
      </c>
      <c r="F188" s="20">
        <v>-9.4639243042017913</v>
      </c>
      <c r="G188" s="3">
        <f>E188+0.6</f>
        <v>3.4750000000000001</v>
      </c>
      <c r="I188" s="7">
        <f>-861.18*G188+11301</f>
        <v>8308.3994999999995</v>
      </c>
      <c r="J188" s="20">
        <v>-3.9616505561903015</v>
      </c>
      <c r="K188" s="7">
        <v>8308.3994999999995</v>
      </c>
      <c r="L188" s="20">
        <v>-9.4639243042017913</v>
      </c>
      <c r="M188" s="7">
        <v>8308.3994999999995</v>
      </c>
      <c r="O188" s="21">
        <f>2000-M188</f>
        <v>-6308.3994999999995</v>
      </c>
      <c r="P188" s="20">
        <v>-9.4639243042017913</v>
      </c>
      <c r="R188" s="1">
        <v>3.4750000000000001</v>
      </c>
      <c r="S188" s="7">
        <v>8308.3994999999995</v>
      </c>
      <c r="Z188" s="20">
        <v>-3.9616505561903015</v>
      </c>
      <c r="AA188" s="20">
        <v>-9.4639243042017913</v>
      </c>
      <c r="AI188" s="1">
        <v>8308.3994999999995</v>
      </c>
    </row>
    <row r="189" spans="1:35">
      <c r="A189" s="22" t="s">
        <v>45</v>
      </c>
      <c r="B189" s="22" t="s">
        <v>13</v>
      </c>
      <c r="C189" s="22">
        <v>2.75</v>
      </c>
      <c r="D189" s="20">
        <v>-4.0502941796841876</v>
      </c>
      <c r="E189" s="22">
        <v>2.75</v>
      </c>
      <c r="F189" s="20">
        <v>-9.5027736338424837</v>
      </c>
      <c r="G189" s="3">
        <f>E189+0.6</f>
        <v>3.35</v>
      </c>
      <c r="I189" s="7">
        <f>-861.18*G189+11301</f>
        <v>8416.0470000000005</v>
      </c>
      <c r="J189" s="20">
        <v>-4.0502941796841876</v>
      </c>
      <c r="K189" s="7">
        <v>8416.0470000000005</v>
      </c>
      <c r="L189" s="20">
        <v>-9.5027736338424837</v>
      </c>
      <c r="M189" s="7">
        <v>8416.0470000000005</v>
      </c>
      <c r="O189" s="21">
        <f>2000-M189</f>
        <v>-6416.0470000000005</v>
      </c>
      <c r="P189" s="20">
        <v>-9.5027736338424837</v>
      </c>
      <c r="R189" s="1">
        <v>3.35</v>
      </c>
      <c r="S189" s="7">
        <v>8416.0470000000005</v>
      </c>
      <c r="Z189" s="20">
        <v>-4.0502941796841876</v>
      </c>
      <c r="AA189" s="20">
        <v>-9.5027736338424837</v>
      </c>
      <c r="AI189" s="1">
        <v>8416.0470000000005</v>
      </c>
    </row>
    <row r="190" spans="1:35">
      <c r="A190" s="22" t="s">
        <v>44</v>
      </c>
      <c r="B190" s="22" t="s">
        <v>13</v>
      </c>
      <c r="C190" s="22">
        <v>2.625</v>
      </c>
      <c r="D190" s="20">
        <v>-4.0441498340025701</v>
      </c>
      <c r="E190" s="22">
        <v>2.625</v>
      </c>
      <c r="F190" s="20">
        <v>-9.3222771664057404</v>
      </c>
      <c r="G190" s="3">
        <f>E190+0.6</f>
        <v>3.2250000000000001</v>
      </c>
      <c r="I190" s="7">
        <f>-861.18*G190+11301</f>
        <v>8523.6944999999996</v>
      </c>
      <c r="J190" s="20">
        <v>-4.0441498340025701</v>
      </c>
      <c r="K190" s="7">
        <v>8523.6944999999996</v>
      </c>
      <c r="L190" s="20">
        <v>-9.3222771664057404</v>
      </c>
      <c r="M190" s="7">
        <v>8523.6944999999996</v>
      </c>
      <c r="O190" s="21">
        <f>2000-M190</f>
        <v>-6523.6944999999996</v>
      </c>
      <c r="P190" s="20">
        <v>-9.3222771664057404</v>
      </c>
      <c r="R190" s="1">
        <v>3.2250000000000001</v>
      </c>
      <c r="S190" s="7">
        <v>8523.6944999999996</v>
      </c>
      <c r="Z190" s="20">
        <v>-4.0441498340025701</v>
      </c>
      <c r="AA190" s="20">
        <v>-9.3222771664057404</v>
      </c>
      <c r="AI190" s="1">
        <v>8523.6944999999996</v>
      </c>
    </row>
    <row r="191" spans="1:35">
      <c r="A191" s="22" t="s">
        <v>43</v>
      </c>
      <c r="B191" s="22" t="s">
        <v>4</v>
      </c>
      <c r="C191" s="22">
        <v>2.5</v>
      </c>
      <c r="D191" s="20">
        <v>-4.5389543412084814</v>
      </c>
      <c r="E191" s="22">
        <v>2.5</v>
      </c>
      <c r="F191" s="20">
        <v>-9.9092375666363779</v>
      </c>
      <c r="G191" s="3">
        <f>E191+0.6</f>
        <v>3.1</v>
      </c>
      <c r="I191" s="7">
        <f>-861.18*G191+11301</f>
        <v>8631.3420000000006</v>
      </c>
      <c r="J191" s="20">
        <v>-4.5389543412084814</v>
      </c>
      <c r="K191" s="7">
        <v>8631.3420000000006</v>
      </c>
      <c r="L191" s="20">
        <v>-9.9092375666363779</v>
      </c>
      <c r="M191" s="7">
        <v>8631.3420000000006</v>
      </c>
      <c r="O191" s="21">
        <f>2000-M191</f>
        <v>-6631.3420000000006</v>
      </c>
      <c r="P191" s="20">
        <v>-9.9092375666363779</v>
      </c>
      <c r="R191" s="1">
        <v>3.1</v>
      </c>
      <c r="S191" s="7">
        <v>8631.3420000000006</v>
      </c>
      <c r="Z191" s="20">
        <v>-4.5389543412084814</v>
      </c>
      <c r="AA191" s="20">
        <v>-9.9092375666363779</v>
      </c>
      <c r="AI191" s="1">
        <v>8631.3420000000006</v>
      </c>
    </row>
    <row r="192" spans="1:35">
      <c r="A192" s="22" t="s">
        <v>42</v>
      </c>
      <c r="B192" s="22" t="s">
        <v>41</v>
      </c>
      <c r="C192" s="22">
        <v>2.375</v>
      </c>
      <c r="D192" s="20">
        <v>-4.3716901150945713</v>
      </c>
      <c r="E192" s="22">
        <v>2.375</v>
      </c>
      <c r="F192" s="20">
        <v>-9.9993750572605187</v>
      </c>
      <c r="G192" s="3">
        <f>E192+0.6</f>
        <v>2.9750000000000001</v>
      </c>
      <c r="I192" s="7">
        <f>-861.18*G192+11301</f>
        <v>8738.9894999999997</v>
      </c>
      <c r="J192" s="20">
        <v>-4.3716901150945713</v>
      </c>
      <c r="K192" s="7">
        <v>8738.9894999999997</v>
      </c>
      <c r="L192" s="20">
        <v>-9.9993750572605187</v>
      </c>
      <c r="M192" s="7">
        <v>8738.9894999999997</v>
      </c>
      <c r="O192" s="21">
        <f>2000-M192</f>
        <v>-6738.9894999999997</v>
      </c>
      <c r="P192" s="20">
        <v>-9.9993750572605187</v>
      </c>
      <c r="R192" s="1">
        <v>2.9750000000000001</v>
      </c>
      <c r="S192" s="7">
        <v>8738.9894999999997</v>
      </c>
      <c r="Z192" s="20">
        <v>-4.3716901150945713</v>
      </c>
      <c r="AA192" s="20">
        <v>-9.9993750572605187</v>
      </c>
      <c r="AI192" s="1">
        <v>8738.9894999999997</v>
      </c>
    </row>
    <row r="193" spans="1:37">
      <c r="A193" s="22" t="s">
        <v>40</v>
      </c>
      <c r="B193" s="22" t="s">
        <v>6</v>
      </c>
      <c r="C193" s="22">
        <v>2.25</v>
      </c>
      <c r="D193" s="20">
        <v>-4.2046544116642357</v>
      </c>
      <c r="E193" s="22">
        <v>2.25</v>
      </c>
      <c r="F193" s="20">
        <v>-9.5598699517758305</v>
      </c>
      <c r="G193" s="3">
        <f>E193+0.6</f>
        <v>2.85</v>
      </c>
      <c r="I193" s="7">
        <f>-861.18*G193+11301</f>
        <v>8846.6370000000006</v>
      </c>
      <c r="J193" s="20">
        <v>-4.2046544116642357</v>
      </c>
      <c r="K193" s="7">
        <v>8846.6370000000006</v>
      </c>
      <c r="L193" s="20">
        <v>-9.5598699517758305</v>
      </c>
      <c r="M193" s="7">
        <v>8846.6370000000006</v>
      </c>
      <c r="O193" s="21">
        <f>2000-M193</f>
        <v>-6846.6370000000006</v>
      </c>
      <c r="P193" s="20">
        <v>-9.5598699517758305</v>
      </c>
      <c r="R193" s="1">
        <v>2.85</v>
      </c>
      <c r="S193" s="7">
        <v>8846.6370000000006</v>
      </c>
      <c r="Z193" s="20">
        <v>-4.2046544116642357</v>
      </c>
      <c r="AA193" s="20">
        <v>-9.5598699517758305</v>
      </c>
      <c r="AI193" s="1">
        <v>8846.6370000000006</v>
      </c>
    </row>
    <row r="194" spans="1:37">
      <c r="A194" s="22" t="s">
        <v>39</v>
      </c>
      <c r="B194" s="22" t="s">
        <v>19</v>
      </c>
      <c r="C194" s="22">
        <v>2.125</v>
      </c>
      <c r="D194" s="20">
        <v>-4.1970685041874551</v>
      </c>
      <c r="E194" s="22">
        <v>2.125</v>
      </c>
      <c r="F194" s="20">
        <v>-9.6953254101419155</v>
      </c>
      <c r="G194" s="3">
        <f>E194+0.6</f>
        <v>2.7250000000000001</v>
      </c>
      <c r="I194" s="7">
        <f>-861.18*G194+11301</f>
        <v>8954.2844999999998</v>
      </c>
      <c r="J194" s="20">
        <v>-4.1970685041874551</v>
      </c>
      <c r="K194" s="7">
        <v>8954.2844999999998</v>
      </c>
      <c r="L194" s="20">
        <v>-9.6953254101419155</v>
      </c>
      <c r="M194" s="7">
        <v>8954.2844999999998</v>
      </c>
      <c r="O194" s="21">
        <f>2000-M194</f>
        <v>-6954.2844999999998</v>
      </c>
      <c r="P194" s="20">
        <v>-9.6953254101419155</v>
      </c>
      <c r="R194" s="1">
        <v>2.7250000000000001</v>
      </c>
      <c r="S194" s="7">
        <v>8954.2844999999998</v>
      </c>
      <c r="Z194" s="20">
        <v>-4.1970685041874551</v>
      </c>
      <c r="AA194" s="20">
        <v>-9.6953254101419155</v>
      </c>
      <c r="AI194" s="1">
        <v>8954.2844999999998</v>
      </c>
    </row>
    <row r="195" spans="1:37" ht="12">
      <c r="A195" s="6" t="s">
        <v>38</v>
      </c>
      <c r="B195" s="6" t="s">
        <v>23</v>
      </c>
      <c r="C195" s="8">
        <v>2</v>
      </c>
      <c r="D195" s="6">
        <v>-4.520700639372623</v>
      </c>
      <c r="E195" s="8">
        <v>2</v>
      </c>
      <c r="F195" s="6">
        <v>-9.6111153006420533</v>
      </c>
      <c r="G195" s="3">
        <f>E195+0.6</f>
        <v>2.6</v>
      </c>
      <c r="I195" s="7">
        <f>-861.18*G195+11301</f>
        <v>9061.9320000000007</v>
      </c>
      <c r="J195" s="6">
        <v>-4.520700639372623</v>
      </c>
      <c r="K195" s="7">
        <v>9061.9320000000007</v>
      </c>
      <c r="L195" s="6">
        <v>-9.6111153006420533</v>
      </c>
      <c r="M195" s="7">
        <v>9061.9320000000007</v>
      </c>
      <c r="O195" s="21">
        <f>2000-M195</f>
        <v>-7061.9320000000007</v>
      </c>
      <c r="P195" s="6">
        <v>-9.6111153006420533</v>
      </c>
      <c r="R195" s="1">
        <v>2.6</v>
      </c>
      <c r="S195" s="7">
        <v>9061.9320000000007</v>
      </c>
      <c r="Z195" s="6">
        <v>-4.520700639372623</v>
      </c>
      <c r="AA195" s="6">
        <v>-9.6111153006420533</v>
      </c>
      <c r="AI195" s="1">
        <v>9061.9320000000007</v>
      </c>
    </row>
    <row r="196" spans="1:37">
      <c r="A196" s="4" t="s">
        <v>37</v>
      </c>
      <c r="B196" s="4">
        <v>105</v>
      </c>
      <c r="C196" s="4">
        <v>2</v>
      </c>
      <c r="D196" s="20">
        <v>-4.4579410474863819</v>
      </c>
      <c r="E196" s="4">
        <v>2</v>
      </c>
      <c r="F196" s="20">
        <v>-9.4313374902130303</v>
      </c>
      <c r="G196" s="3">
        <f>E196+0.6</f>
        <v>2.6</v>
      </c>
      <c r="I196" s="7">
        <f>-861.18*G196+11301</f>
        <v>9061.9320000000007</v>
      </c>
      <c r="J196" s="20">
        <v>-4.4579410474863819</v>
      </c>
      <c r="K196" s="7">
        <v>9061.9320000000007</v>
      </c>
      <c r="L196" s="20">
        <v>-9.4313374902130303</v>
      </c>
      <c r="M196" s="7">
        <v>9061.9320000000007</v>
      </c>
      <c r="O196" s="21">
        <f>2000-M196</f>
        <v>-7061.9320000000007</v>
      </c>
      <c r="P196" s="20">
        <v>-9.4313374902130303</v>
      </c>
      <c r="R196" s="1">
        <v>2.6</v>
      </c>
      <c r="S196" s="7">
        <v>9061.9320000000007</v>
      </c>
      <c r="Z196" s="20">
        <v>-4.4579410474863819</v>
      </c>
      <c r="AA196" s="20">
        <v>-9.4313374902130303</v>
      </c>
      <c r="AI196" s="1">
        <v>9061.9320000000007</v>
      </c>
    </row>
    <row r="197" spans="1:37">
      <c r="A197" s="4"/>
      <c r="B197" s="4"/>
      <c r="D197" s="20"/>
      <c r="F197" s="20"/>
      <c r="G197" s="3">
        <v>2.5499999999999998</v>
      </c>
      <c r="I197" s="25">
        <v>9105</v>
      </c>
      <c r="J197" s="20"/>
      <c r="K197" s="25">
        <v>9105</v>
      </c>
      <c r="L197" s="20"/>
      <c r="M197" s="25">
        <v>9105</v>
      </c>
      <c r="O197" s="21">
        <f>2000-M197</f>
        <v>-7105</v>
      </c>
      <c r="P197" s="20"/>
      <c r="S197" s="25">
        <v>9105</v>
      </c>
      <c r="Z197" s="20"/>
      <c r="AA197" s="20"/>
      <c r="AI197" s="24">
        <v>9105</v>
      </c>
      <c r="AJ197" s="24">
        <v>200</v>
      </c>
      <c r="AK197" s="1">
        <v>0.10299999999999999</v>
      </c>
    </row>
    <row r="198" spans="1:37">
      <c r="A198" s="22" t="s">
        <v>36</v>
      </c>
      <c r="B198" s="22" t="s">
        <v>0</v>
      </c>
      <c r="C198" s="22">
        <v>1.875</v>
      </c>
      <c r="D198" s="20">
        <v>-4.4210044432344038</v>
      </c>
      <c r="E198" s="22">
        <v>1.875</v>
      </c>
      <c r="F198" s="20">
        <v>-9.2870485217171215</v>
      </c>
      <c r="G198" s="3">
        <f>E198+0.6</f>
        <v>2.4750000000000001</v>
      </c>
      <c r="I198" s="7">
        <f>-861.18*G198+11301</f>
        <v>9169.5794999999998</v>
      </c>
      <c r="J198" s="20">
        <v>-4.4210044432344038</v>
      </c>
      <c r="K198" s="7">
        <v>9169.5794999999998</v>
      </c>
      <c r="L198" s="20">
        <v>-9.2870485217171215</v>
      </c>
      <c r="M198" s="7">
        <v>9169.5794999999998</v>
      </c>
      <c r="O198" s="21">
        <f>2000-M198</f>
        <v>-7169.5794999999998</v>
      </c>
      <c r="P198" s="20">
        <v>-9.2870485217171215</v>
      </c>
      <c r="R198" s="1">
        <v>2.4750000000000001</v>
      </c>
      <c r="S198" s="7">
        <v>9169.5794999999998</v>
      </c>
      <c r="Z198" s="20">
        <v>-4.4210044432344038</v>
      </c>
      <c r="AA198" s="20">
        <v>-9.2870485217171215</v>
      </c>
      <c r="AI198" s="1">
        <v>9169.5794999999998</v>
      </c>
    </row>
    <row r="199" spans="1:37">
      <c r="A199" s="22" t="s">
        <v>35</v>
      </c>
      <c r="B199" s="22" t="s">
        <v>17</v>
      </c>
      <c r="C199" s="22">
        <v>1.75</v>
      </c>
      <c r="D199" s="20">
        <v>-4.3085214533050369</v>
      </c>
      <c r="E199" s="22">
        <v>1.75</v>
      </c>
      <c r="F199" s="20">
        <v>-9.5329930793236386</v>
      </c>
      <c r="G199" s="3">
        <f>E199+0.6</f>
        <v>2.35</v>
      </c>
      <c r="I199" s="7">
        <f>-861.18*G199+11301</f>
        <v>9277.2270000000008</v>
      </c>
      <c r="J199" s="20">
        <v>-4.3085214533050369</v>
      </c>
      <c r="K199" s="7">
        <v>9277.2270000000008</v>
      </c>
      <c r="L199" s="20">
        <v>-9.5329930793236386</v>
      </c>
      <c r="M199" s="7">
        <v>9277.2270000000008</v>
      </c>
      <c r="O199" s="21">
        <f>2000-M199</f>
        <v>-7277.2270000000008</v>
      </c>
      <c r="P199" s="20">
        <v>-9.5329930793236386</v>
      </c>
      <c r="R199" s="1">
        <v>2.35</v>
      </c>
      <c r="S199" s="7">
        <v>9277.2270000000008</v>
      </c>
      <c r="Z199" s="20">
        <v>-4.3085214533050369</v>
      </c>
      <c r="AA199" s="20">
        <v>-9.5329930793236386</v>
      </c>
      <c r="AI199" s="1">
        <v>9277.2270000000008</v>
      </c>
    </row>
    <row r="200" spans="1:37">
      <c r="A200" s="22" t="s">
        <v>34</v>
      </c>
      <c r="B200" s="22" t="s">
        <v>33</v>
      </c>
      <c r="C200" s="22">
        <v>1.625</v>
      </c>
      <c r="D200" s="20">
        <v>-4.5141459539264543</v>
      </c>
      <c r="E200" s="22">
        <v>1.625</v>
      </c>
      <c r="F200" s="20">
        <v>-9.6405433664913751</v>
      </c>
      <c r="G200" s="3">
        <f>E200+0.6</f>
        <v>2.2250000000000001</v>
      </c>
      <c r="I200" s="7">
        <f>-861.18*G200+11301</f>
        <v>9384.8744999999999</v>
      </c>
      <c r="J200" s="20">
        <v>-4.5141459539264543</v>
      </c>
      <c r="K200" s="7">
        <v>9384.8744999999999</v>
      </c>
      <c r="L200" s="20">
        <v>-9.6405433664913751</v>
      </c>
      <c r="M200" s="7">
        <v>9384.8744999999999</v>
      </c>
      <c r="O200" s="21">
        <f>2000-M200</f>
        <v>-7384.8744999999999</v>
      </c>
      <c r="P200" s="20">
        <v>-9.6405433664913751</v>
      </c>
      <c r="R200" s="1">
        <v>2.2250000000000001</v>
      </c>
      <c r="S200" s="7">
        <v>9384.8744999999999</v>
      </c>
      <c r="Z200" s="20">
        <v>-4.5141459539264543</v>
      </c>
      <c r="AA200" s="20">
        <v>-9.6405433664913751</v>
      </c>
      <c r="AI200" s="1">
        <v>9384.8744999999999</v>
      </c>
    </row>
    <row r="201" spans="1:37">
      <c r="A201" s="22" t="s">
        <v>32</v>
      </c>
      <c r="B201" s="22" t="s">
        <v>0</v>
      </c>
      <c r="C201" s="22">
        <v>1.5</v>
      </c>
      <c r="D201" s="20">
        <v>-4.3696387897963653</v>
      </c>
      <c r="E201" s="22">
        <v>1.5</v>
      </c>
      <c r="F201" s="20">
        <v>-9.197362002118938</v>
      </c>
      <c r="G201" s="3">
        <f>E201+0.6</f>
        <v>2.1</v>
      </c>
      <c r="I201" s="7">
        <f>-861.18*G201+11301</f>
        <v>9492.5220000000008</v>
      </c>
      <c r="J201" s="20">
        <v>-4.3696387897963653</v>
      </c>
      <c r="K201" s="7">
        <v>9492.5220000000008</v>
      </c>
      <c r="L201" s="20">
        <v>-9.197362002118938</v>
      </c>
      <c r="M201" s="7">
        <v>9492.5220000000008</v>
      </c>
      <c r="O201" s="21">
        <f>2000-M201</f>
        <v>-7492.5220000000008</v>
      </c>
      <c r="P201" s="20">
        <v>-9.197362002118938</v>
      </c>
      <c r="R201" s="1">
        <v>2.1</v>
      </c>
      <c r="S201" s="7">
        <v>9492.5220000000008</v>
      </c>
      <c r="Z201" s="20">
        <v>-4.3696387897963653</v>
      </c>
      <c r="AA201" s="20">
        <v>-9.197362002118938</v>
      </c>
      <c r="AI201" s="1">
        <v>9492.5220000000008</v>
      </c>
    </row>
    <row r="202" spans="1:37">
      <c r="A202" s="22" t="s">
        <v>31</v>
      </c>
      <c r="B202" s="22" t="s">
        <v>23</v>
      </c>
      <c r="C202" s="22">
        <v>1.375</v>
      </c>
      <c r="D202" s="20">
        <v>-4.3171695664964584</v>
      </c>
      <c r="E202" s="22">
        <v>1.375</v>
      </c>
      <c r="F202" s="20">
        <v>-9.6157524460066828</v>
      </c>
      <c r="G202" s="3">
        <f>E202+0.6</f>
        <v>1.9750000000000001</v>
      </c>
      <c r="I202" s="7">
        <f>-861.18*G202+11301</f>
        <v>9600.1695</v>
      </c>
      <c r="J202" s="20">
        <v>-4.3171695664964584</v>
      </c>
      <c r="K202" s="7">
        <v>9600.1695</v>
      </c>
      <c r="L202" s="20">
        <v>-9.6157524460066828</v>
      </c>
      <c r="M202" s="7">
        <v>9600.1695</v>
      </c>
      <c r="O202" s="21">
        <f>2000-M202</f>
        <v>-7600.1695</v>
      </c>
      <c r="P202" s="20">
        <v>-9.6157524460066828</v>
      </c>
      <c r="R202" s="1">
        <v>1.9750000000000001</v>
      </c>
      <c r="S202" s="7">
        <v>9600.1695</v>
      </c>
      <c r="Z202" s="20">
        <v>-4.3171695664964584</v>
      </c>
      <c r="AA202" s="20">
        <v>-9.6157524460066828</v>
      </c>
      <c r="AI202" s="1">
        <v>9600.1695</v>
      </c>
    </row>
    <row r="203" spans="1:37">
      <c r="A203" s="22" t="s">
        <v>30</v>
      </c>
      <c r="B203" s="22" t="s">
        <v>17</v>
      </c>
      <c r="C203" s="22">
        <v>1.25</v>
      </c>
      <c r="D203" s="20">
        <v>-4.1894901291386342</v>
      </c>
      <c r="E203" s="22">
        <v>1.25</v>
      </c>
      <c r="F203" s="20">
        <v>-9.2139973099022043</v>
      </c>
      <c r="G203" s="3">
        <f>E203+0.6</f>
        <v>1.85</v>
      </c>
      <c r="I203" s="7">
        <f>-861.18*G203+11301</f>
        <v>9707.8169999999991</v>
      </c>
      <c r="J203" s="20">
        <v>-4.1894901291386342</v>
      </c>
      <c r="K203" s="7">
        <v>9707.8169999999991</v>
      </c>
      <c r="L203" s="20">
        <v>-9.2139973099022043</v>
      </c>
      <c r="M203" s="7">
        <v>9707.8169999999991</v>
      </c>
      <c r="O203" s="21">
        <f>2000-M203</f>
        <v>-7707.8169999999991</v>
      </c>
      <c r="P203" s="20">
        <v>-9.2139973099022043</v>
      </c>
      <c r="R203" s="1">
        <v>1.85</v>
      </c>
      <c r="S203" s="7">
        <v>9707.8169999999991</v>
      </c>
      <c r="Z203" s="20">
        <v>-4.1894901291386342</v>
      </c>
      <c r="AA203" s="20">
        <v>-9.2139973099022043</v>
      </c>
      <c r="AI203" s="1">
        <v>9707.8169999999991</v>
      </c>
    </row>
    <row r="204" spans="1:37">
      <c r="A204" s="22" t="s">
        <v>29</v>
      </c>
      <c r="B204" s="22" t="s">
        <v>0</v>
      </c>
      <c r="C204" s="22">
        <v>1.125</v>
      </c>
      <c r="D204" s="20">
        <v>-4.1978699016337915</v>
      </c>
      <c r="E204" s="22">
        <v>1.125</v>
      </c>
      <c r="F204" s="20">
        <v>-9.5651724885127436</v>
      </c>
      <c r="G204" s="3">
        <f>E204+0.6</f>
        <v>1.7250000000000001</v>
      </c>
      <c r="I204" s="7">
        <f>-861.18*G204+11301</f>
        <v>9815.4645</v>
      </c>
      <c r="J204" s="20">
        <v>-4.1978699016337915</v>
      </c>
      <c r="K204" s="7">
        <v>9815.4645</v>
      </c>
      <c r="L204" s="20">
        <v>-9.5651724885127436</v>
      </c>
      <c r="M204" s="7">
        <v>9815.4645</v>
      </c>
      <c r="O204" s="21">
        <f>2000-M204</f>
        <v>-7815.4645</v>
      </c>
      <c r="P204" s="20">
        <v>-9.5651724885127436</v>
      </c>
      <c r="R204" s="1">
        <v>1.7250000000000001</v>
      </c>
      <c r="S204" s="7">
        <v>9815.4645</v>
      </c>
      <c r="Z204" s="20">
        <v>-4.1978699016337915</v>
      </c>
      <c r="AA204" s="20">
        <v>-9.5651724885127436</v>
      </c>
      <c r="AI204" s="1">
        <v>9815.4645</v>
      </c>
    </row>
    <row r="205" spans="1:37" ht="12">
      <c r="A205" s="6" t="s">
        <v>28</v>
      </c>
      <c r="B205" s="6" t="s">
        <v>23</v>
      </c>
      <c r="C205" s="8">
        <v>1</v>
      </c>
      <c r="D205" s="6">
        <v>-4.5329900167601895</v>
      </c>
      <c r="E205" s="8">
        <v>1</v>
      </c>
      <c r="F205" s="6">
        <v>-10.381836824635517</v>
      </c>
      <c r="G205" s="3">
        <f>E205+0.6</f>
        <v>1.6</v>
      </c>
      <c r="I205" s="7">
        <f>-861.18*G205+11301</f>
        <v>9923.112000000001</v>
      </c>
      <c r="J205" s="6">
        <v>-4.5329900167601895</v>
      </c>
      <c r="K205" s="7">
        <v>9923.112000000001</v>
      </c>
      <c r="L205" s="6">
        <v>-10.381836824635517</v>
      </c>
      <c r="M205" s="7">
        <v>9923.112000000001</v>
      </c>
      <c r="O205" s="21">
        <f>2000-M205</f>
        <v>-7923.112000000001</v>
      </c>
      <c r="P205" s="6">
        <v>-10.381836824635517</v>
      </c>
      <c r="R205" s="1">
        <v>1.6</v>
      </c>
      <c r="S205" s="7">
        <v>9923.112000000001</v>
      </c>
      <c r="Z205" s="6">
        <v>-4.5329900167601895</v>
      </c>
      <c r="AA205" s="6">
        <v>-10.381836824635517</v>
      </c>
      <c r="AI205" s="1">
        <v>9923.112000000001</v>
      </c>
    </row>
    <row r="206" spans="1:37">
      <c r="A206" s="4" t="s">
        <v>27</v>
      </c>
      <c r="B206" s="4">
        <v>79</v>
      </c>
      <c r="C206" s="4">
        <v>1</v>
      </c>
      <c r="D206" s="20">
        <v>-4.4366750864689362</v>
      </c>
      <c r="E206" s="4">
        <v>1</v>
      </c>
      <c r="F206" s="20">
        <v>-10.21731925891789</v>
      </c>
      <c r="G206" s="3">
        <f>E206+0.6</f>
        <v>1.6</v>
      </c>
      <c r="I206" s="7">
        <f>-861.18*G206+11301</f>
        <v>9923.112000000001</v>
      </c>
      <c r="J206" s="20">
        <v>-4.4366750864689362</v>
      </c>
      <c r="K206" s="7">
        <v>9923.112000000001</v>
      </c>
      <c r="L206" s="20">
        <v>-10.21731925891789</v>
      </c>
      <c r="M206" s="7">
        <v>9923.112000000001</v>
      </c>
      <c r="O206" s="21">
        <f>2000-M206</f>
        <v>-7923.112000000001</v>
      </c>
      <c r="P206" s="20">
        <v>-10.21731925891789</v>
      </c>
      <c r="R206" s="1">
        <v>1.6</v>
      </c>
      <c r="S206" s="7">
        <v>9923.112000000001</v>
      </c>
      <c r="Z206" s="20">
        <v>-4.4366750864689362</v>
      </c>
      <c r="AA206" s="20">
        <v>-10.21731925891789</v>
      </c>
      <c r="AI206" s="1">
        <v>9923.112000000001</v>
      </c>
    </row>
    <row r="207" spans="1:37">
      <c r="A207" s="4" t="s">
        <v>27</v>
      </c>
      <c r="B207" s="23">
        <v>90</v>
      </c>
      <c r="C207" s="4">
        <v>1</v>
      </c>
      <c r="D207" s="20">
        <v>-4.3681915633455333</v>
      </c>
      <c r="E207" s="4">
        <v>1</v>
      </c>
      <c r="F207" s="20">
        <v>-10.226000922612563</v>
      </c>
      <c r="G207" s="3">
        <f>E207+0.6</f>
        <v>1.6</v>
      </c>
      <c r="I207" s="7">
        <f>-861.18*G207+11301</f>
        <v>9923.112000000001</v>
      </c>
      <c r="J207" s="20">
        <v>-4.3681915633455333</v>
      </c>
      <c r="K207" s="7">
        <v>9923.112000000001</v>
      </c>
      <c r="L207" s="20">
        <v>-10.226000922612563</v>
      </c>
      <c r="M207" s="7">
        <v>9923.112000000001</v>
      </c>
      <c r="O207" s="21">
        <f>2000-M207</f>
        <v>-7923.112000000001</v>
      </c>
      <c r="P207" s="20">
        <v>-10.226000922612563</v>
      </c>
      <c r="R207" s="1">
        <v>1.6</v>
      </c>
      <c r="S207" s="7">
        <v>9923.112000000001</v>
      </c>
      <c r="Z207" s="20">
        <v>-4.3681915633455333</v>
      </c>
      <c r="AA207" s="20">
        <v>-10.226000922612563</v>
      </c>
      <c r="AI207" s="1">
        <v>9923.112000000001</v>
      </c>
    </row>
    <row r="208" spans="1:37">
      <c r="A208" s="22" t="s">
        <v>26</v>
      </c>
      <c r="B208" s="22" t="s">
        <v>25</v>
      </c>
      <c r="C208" s="22">
        <v>0.875</v>
      </c>
      <c r="D208" s="20">
        <v>-4.2685170947364375</v>
      </c>
      <c r="E208" s="22">
        <v>0.875</v>
      </c>
      <c r="F208" s="20">
        <v>-9.7524894494308718</v>
      </c>
      <c r="G208" s="3">
        <f>E208+0.6</f>
        <v>1.4750000000000001</v>
      </c>
      <c r="I208" s="7">
        <f>-861.18*G208+11301</f>
        <v>10030.7595</v>
      </c>
      <c r="J208" s="20">
        <v>-4.2685170947364375</v>
      </c>
      <c r="K208" s="7">
        <v>10030.7595</v>
      </c>
      <c r="L208" s="20">
        <v>-9.7524894494308718</v>
      </c>
      <c r="M208" s="7">
        <v>10030.7595</v>
      </c>
      <c r="O208" s="21">
        <f>2000-M208</f>
        <v>-8030.7595000000001</v>
      </c>
      <c r="P208" s="20">
        <v>-9.7524894494308718</v>
      </c>
      <c r="R208" s="1">
        <v>1.4750000000000001</v>
      </c>
      <c r="S208" s="7">
        <v>10030.7595</v>
      </c>
      <c r="Z208" s="20">
        <v>-4.2685170947364375</v>
      </c>
      <c r="AA208" s="20">
        <v>-9.7524894494308718</v>
      </c>
      <c r="AI208" s="1">
        <v>10030.7595</v>
      </c>
    </row>
    <row r="209" spans="1:35">
      <c r="A209" s="22" t="s">
        <v>24</v>
      </c>
      <c r="B209" s="22" t="s">
        <v>23</v>
      </c>
      <c r="C209" s="22">
        <v>0.75</v>
      </c>
      <c r="D209" s="20">
        <v>-3.9333496518615201</v>
      </c>
      <c r="E209" s="22">
        <v>0.75</v>
      </c>
      <c r="F209" s="20">
        <v>-8.9564962862661535</v>
      </c>
      <c r="G209" s="3">
        <f>E209+0.6</f>
        <v>1.35</v>
      </c>
      <c r="I209" s="7">
        <f>-861.18*G209+11301</f>
        <v>10138.406999999999</v>
      </c>
      <c r="J209" s="20">
        <v>-3.9333496518615201</v>
      </c>
      <c r="K209" s="7">
        <v>10138.406999999999</v>
      </c>
      <c r="L209" s="20">
        <v>-8.9564962862661535</v>
      </c>
      <c r="M209" s="7">
        <v>10138.406999999999</v>
      </c>
      <c r="O209" s="21">
        <f>2000-M209</f>
        <v>-8138.4069999999992</v>
      </c>
      <c r="P209" s="20">
        <v>-8.9564962862661535</v>
      </c>
      <c r="R209" s="1">
        <v>1.35</v>
      </c>
      <c r="S209" s="7">
        <v>10138.406999999999</v>
      </c>
      <c r="Z209" s="20">
        <v>-3.9333496518615201</v>
      </c>
      <c r="AA209" s="20">
        <v>-8.9564962862661535</v>
      </c>
      <c r="AI209" s="1">
        <v>10138.406999999999</v>
      </c>
    </row>
    <row r="210" spans="1:35" s="9" customFormat="1" ht="12">
      <c r="A210" s="18" t="s">
        <v>22</v>
      </c>
      <c r="B210" s="18" t="s">
        <v>21</v>
      </c>
      <c r="C210" s="19">
        <v>0.625</v>
      </c>
      <c r="D210" s="18">
        <v>-4.5377234379155373</v>
      </c>
      <c r="E210" s="19">
        <v>0.625</v>
      </c>
      <c r="F210" s="18">
        <v>-9.7115652442832818</v>
      </c>
      <c r="G210" s="13">
        <f>E210+0.6</f>
        <v>1.2250000000000001</v>
      </c>
      <c r="I210" s="11">
        <f>-861.18*G210+11301</f>
        <v>10246.0545</v>
      </c>
      <c r="J210" s="18">
        <v>-4.5377234379155373</v>
      </c>
      <c r="K210" s="11">
        <v>10246.0545</v>
      </c>
      <c r="L210" s="18">
        <v>-9.7115652442832818</v>
      </c>
      <c r="M210" s="11">
        <v>10246.0545</v>
      </c>
      <c r="O210" s="12">
        <f>2000-M210</f>
        <v>-8246.0545000000002</v>
      </c>
      <c r="P210" s="18">
        <v>-9.7115652442832818</v>
      </c>
      <c r="R210" s="9">
        <v>1.2250000000000001</v>
      </c>
      <c r="S210" s="11">
        <v>10246.0545</v>
      </c>
      <c r="Z210" s="18">
        <v>-4.5377234379155373</v>
      </c>
      <c r="AA210" s="18">
        <v>-9.7115652442832818</v>
      </c>
      <c r="AI210" s="9">
        <v>10246.0545</v>
      </c>
    </row>
    <row r="211" spans="1:35" s="9" customFormat="1">
      <c r="A211" s="17" t="s">
        <v>20</v>
      </c>
      <c r="B211" s="17" t="s">
        <v>19</v>
      </c>
      <c r="C211" s="17">
        <v>0.625</v>
      </c>
      <c r="D211" s="15">
        <v>-3.2789968401108434</v>
      </c>
      <c r="E211" s="17">
        <v>0.625</v>
      </c>
      <c r="F211" s="15">
        <v>-6.7376809743431565</v>
      </c>
      <c r="G211" s="13">
        <f>E211+0.6</f>
        <v>1.2250000000000001</v>
      </c>
      <c r="I211" s="11">
        <f>-861.18*G211+11301</f>
        <v>10246.0545</v>
      </c>
      <c r="J211" s="15">
        <v>-3.2789968401108434</v>
      </c>
      <c r="K211" s="11">
        <v>10246.0545</v>
      </c>
      <c r="L211" s="15">
        <v>-6.7376809743431565</v>
      </c>
      <c r="M211" s="11">
        <v>10246.0545</v>
      </c>
      <c r="O211" s="12">
        <f>2000-M211</f>
        <v>-8246.0545000000002</v>
      </c>
      <c r="P211" s="15">
        <v>-6.7376809743431565</v>
      </c>
      <c r="R211" s="9">
        <v>1.2250000000000001</v>
      </c>
      <c r="S211" s="11">
        <v>10246.0545</v>
      </c>
      <c r="Z211" s="15">
        <v>-3.2789968401108434</v>
      </c>
      <c r="AA211" s="15">
        <v>-6.7376809743431565</v>
      </c>
      <c r="AI211" s="9">
        <v>10246.0545</v>
      </c>
    </row>
    <row r="212" spans="1:35" s="9" customFormat="1" ht="12">
      <c r="A212" s="18" t="s">
        <v>18</v>
      </c>
      <c r="B212" s="18" t="s">
        <v>17</v>
      </c>
      <c r="C212" s="19">
        <v>0.5</v>
      </c>
      <c r="D212" s="18">
        <v>-3.317204690741586</v>
      </c>
      <c r="E212" s="19">
        <v>0.5</v>
      </c>
      <c r="F212" s="18">
        <v>-7.5544364934009636</v>
      </c>
      <c r="G212" s="13">
        <f>E212+0.6</f>
        <v>1.1000000000000001</v>
      </c>
      <c r="I212" s="11">
        <f>-861.18*G212+11301</f>
        <v>10353.701999999999</v>
      </c>
      <c r="J212" s="18">
        <v>-3.317204690741586</v>
      </c>
      <c r="K212" s="11">
        <v>10353.701999999999</v>
      </c>
      <c r="L212" s="18">
        <v>-7.5544364934009636</v>
      </c>
      <c r="M212" s="11">
        <v>10353.701999999999</v>
      </c>
      <c r="O212" s="12">
        <f>2000-M212</f>
        <v>-8353.7019999999993</v>
      </c>
      <c r="P212" s="18">
        <v>-7.5544364934009636</v>
      </c>
      <c r="R212" s="9">
        <v>1.1000000000000001</v>
      </c>
      <c r="S212" s="11">
        <v>10353.701999999999</v>
      </c>
      <c r="Z212" s="18">
        <v>-3.317204690741586</v>
      </c>
      <c r="AA212" s="18">
        <v>-7.5544364934009636</v>
      </c>
      <c r="AI212" s="9">
        <v>10353.701999999999</v>
      </c>
    </row>
    <row r="213" spans="1:35" s="9" customFormat="1">
      <c r="A213" s="17" t="s">
        <v>16</v>
      </c>
      <c r="B213" s="17" t="s">
        <v>15</v>
      </c>
      <c r="C213" s="17">
        <v>0.5</v>
      </c>
      <c r="D213" s="15">
        <v>-3.3617355839778869</v>
      </c>
      <c r="E213" s="17">
        <v>0.5</v>
      </c>
      <c r="F213" s="15">
        <v>-6.8652646822208974</v>
      </c>
      <c r="G213" s="13">
        <f>E213+0.6</f>
        <v>1.1000000000000001</v>
      </c>
      <c r="I213" s="11">
        <f>-861.18*G213+11301</f>
        <v>10353.701999999999</v>
      </c>
      <c r="J213" s="15">
        <v>-3.3617355839778869</v>
      </c>
      <c r="K213" s="11">
        <v>10353.701999999999</v>
      </c>
      <c r="L213" s="15">
        <v>-6.8652646822208974</v>
      </c>
      <c r="M213" s="11">
        <v>10353.701999999999</v>
      </c>
      <c r="O213" s="12">
        <f>2000-M213</f>
        <v>-8353.7019999999993</v>
      </c>
      <c r="P213" s="15">
        <v>-6.8652646822208974</v>
      </c>
      <c r="R213" s="9">
        <v>1.1000000000000001</v>
      </c>
      <c r="S213" s="11">
        <v>10353.701999999999</v>
      </c>
      <c r="Z213" s="15">
        <v>-3.3617355839778869</v>
      </c>
      <c r="AA213" s="15">
        <v>-6.8652646822208974</v>
      </c>
      <c r="AI213" s="9">
        <v>10353.701999999999</v>
      </c>
    </row>
    <row r="214" spans="1:35" s="9" customFormat="1" ht="12">
      <c r="A214" s="18" t="s">
        <v>14</v>
      </c>
      <c r="B214" s="18" t="s">
        <v>13</v>
      </c>
      <c r="C214" s="19">
        <v>0.375</v>
      </c>
      <c r="D214" s="18">
        <v>-3.2029972745922928</v>
      </c>
      <c r="E214" s="19">
        <v>0.375</v>
      </c>
      <c r="F214" s="18">
        <v>-6.0147738208221551</v>
      </c>
      <c r="G214" s="13">
        <f>E214+0.6</f>
        <v>0.97499999999999998</v>
      </c>
      <c r="I214" s="11">
        <f>-861.18*G214+11301</f>
        <v>10461.3495</v>
      </c>
      <c r="J214" s="18">
        <v>-3.2029972745922928</v>
      </c>
      <c r="K214" s="11">
        <v>10461.3495</v>
      </c>
      <c r="L214" s="18">
        <v>-6.0147738208221551</v>
      </c>
      <c r="M214" s="11">
        <v>10461.3495</v>
      </c>
      <c r="O214" s="12">
        <f>2000-M214</f>
        <v>-8461.3495000000003</v>
      </c>
      <c r="P214" s="18">
        <v>-6.0147738208221551</v>
      </c>
      <c r="R214" s="9">
        <v>0.97499999999999998</v>
      </c>
      <c r="S214" s="11">
        <v>10461.3495</v>
      </c>
      <c r="Z214" s="18">
        <v>-3.2029972745922928</v>
      </c>
      <c r="AA214" s="18">
        <v>-6.0147738208221551</v>
      </c>
      <c r="AI214" s="9">
        <v>10461.3495</v>
      </c>
    </row>
    <row r="215" spans="1:35" s="9" customFormat="1">
      <c r="A215" s="17" t="s">
        <v>12</v>
      </c>
      <c r="B215" s="17" t="s">
        <v>11</v>
      </c>
      <c r="C215" s="17">
        <v>0.375</v>
      </c>
      <c r="D215" s="15">
        <v>-3.2215225354443806</v>
      </c>
      <c r="E215" s="17">
        <v>0.375</v>
      </c>
      <c r="F215" s="15">
        <v>-6.2863183505213218</v>
      </c>
      <c r="G215" s="13">
        <f>E215+0.6</f>
        <v>0.97499999999999998</v>
      </c>
      <c r="I215" s="11">
        <f>-861.18*G215+11301</f>
        <v>10461.3495</v>
      </c>
      <c r="J215" s="15">
        <v>-3.2215225354443806</v>
      </c>
      <c r="K215" s="11">
        <v>10461.3495</v>
      </c>
      <c r="L215" s="15">
        <v>-6.2863183505213218</v>
      </c>
      <c r="M215" s="11">
        <v>10461.3495</v>
      </c>
      <c r="O215" s="12">
        <f>2000-M215</f>
        <v>-8461.3495000000003</v>
      </c>
      <c r="P215" s="15">
        <v>-6.2863183505213218</v>
      </c>
      <c r="R215" s="9">
        <v>0.97499999999999998</v>
      </c>
      <c r="S215" s="11">
        <v>10461.3495</v>
      </c>
      <c r="Z215" s="15">
        <v>-3.2215225354443806</v>
      </c>
      <c r="AA215" s="15">
        <v>-6.2863183505213218</v>
      </c>
      <c r="AI215" s="9">
        <v>10461.3495</v>
      </c>
    </row>
    <row r="216" spans="1:35" s="9" customFormat="1" ht="12">
      <c r="A216" s="18" t="s">
        <v>10</v>
      </c>
      <c r="B216" s="18" t="s">
        <v>9</v>
      </c>
      <c r="C216" s="19">
        <v>0.25</v>
      </c>
      <c r="D216" s="18">
        <v>-2.7386079443450768</v>
      </c>
      <c r="E216" s="19">
        <v>0.25</v>
      </c>
      <c r="F216" s="18">
        <v>-3.4863083127136347</v>
      </c>
      <c r="G216" s="13">
        <f>E216+0.6</f>
        <v>0.85</v>
      </c>
      <c r="I216" s="11">
        <f>-861.18*G216+11301</f>
        <v>10568.996999999999</v>
      </c>
      <c r="J216" s="18">
        <v>-2.7386079443450768</v>
      </c>
      <c r="K216" s="11">
        <v>10568.996999999999</v>
      </c>
      <c r="L216" s="18">
        <v>-3.4863083127136347</v>
      </c>
      <c r="M216" s="11">
        <v>10568.996999999999</v>
      </c>
      <c r="O216" s="12">
        <f>2000-M216</f>
        <v>-8568.9969999999994</v>
      </c>
      <c r="P216" s="18">
        <v>-3.4863083127136347</v>
      </c>
      <c r="R216" s="9">
        <v>0.85</v>
      </c>
      <c r="S216" s="11">
        <v>10568.996999999999</v>
      </c>
      <c r="Z216" s="18">
        <v>-2.7386079443450768</v>
      </c>
      <c r="AA216" s="18">
        <v>-3.4863083127136347</v>
      </c>
      <c r="AI216" s="9">
        <v>10568.996999999999</v>
      </c>
    </row>
    <row r="217" spans="1:35" s="9" customFormat="1">
      <c r="A217" s="17" t="s">
        <v>8</v>
      </c>
      <c r="B217" s="17" t="s">
        <v>4</v>
      </c>
      <c r="C217" s="17">
        <v>0.25</v>
      </c>
      <c r="D217" s="15">
        <v>-2.7758616335805257</v>
      </c>
      <c r="E217" s="17">
        <v>0.25</v>
      </c>
      <c r="F217" s="15">
        <v>-3.5113826972480084</v>
      </c>
      <c r="G217" s="13">
        <f>E217+0.6</f>
        <v>0.85</v>
      </c>
      <c r="I217" s="11">
        <f>-861.18*G217+11301</f>
        <v>10568.996999999999</v>
      </c>
      <c r="J217" s="15">
        <v>-2.7758616335805257</v>
      </c>
      <c r="K217" s="11">
        <v>10568.996999999999</v>
      </c>
      <c r="L217" s="15">
        <v>-3.5113826972480084</v>
      </c>
      <c r="M217" s="11">
        <v>10568.996999999999</v>
      </c>
      <c r="O217" s="12">
        <f>2000-M217</f>
        <v>-8568.9969999999994</v>
      </c>
      <c r="P217" s="15">
        <v>-3.5113826972480084</v>
      </c>
      <c r="R217" s="9">
        <v>0.85</v>
      </c>
      <c r="S217" s="11">
        <v>10568.996999999999</v>
      </c>
      <c r="Z217" s="15">
        <v>-2.7758616335805257</v>
      </c>
      <c r="AA217" s="15">
        <v>-3.5113826972480084</v>
      </c>
      <c r="AI217" s="9">
        <v>10568.996999999999</v>
      </c>
    </row>
    <row r="218" spans="1:35" s="9" customFormat="1" ht="12">
      <c r="A218" s="18" t="s">
        <v>7</v>
      </c>
      <c r="B218" s="18" t="s">
        <v>6</v>
      </c>
      <c r="C218" s="19">
        <v>0.125</v>
      </c>
      <c r="D218" s="18">
        <v>-3.4164649132559308</v>
      </c>
      <c r="E218" s="19">
        <v>0.125</v>
      </c>
      <c r="F218" s="18">
        <v>-8.3716969434200834</v>
      </c>
      <c r="G218" s="13">
        <f>E218+0.6</f>
        <v>0.72499999999999998</v>
      </c>
      <c r="I218" s="11">
        <f>-861.18*G218+11301</f>
        <v>10676.6445</v>
      </c>
      <c r="J218" s="18">
        <v>-3.4164649132559308</v>
      </c>
      <c r="K218" s="11">
        <v>10676.6445</v>
      </c>
      <c r="L218" s="18">
        <v>-8.3716969434200834</v>
      </c>
      <c r="M218" s="11">
        <v>10676.6445</v>
      </c>
      <c r="O218" s="12">
        <f>2000-M218</f>
        <v>-8676.6445000000003</v>
      </c>
      <c r="P218" s="18">
        <v>-8.3716969434200834</v>
      </c>
      <c r="R218" s="9">
        <v>0.72499999999999998</v>
      </c>
      <c r="S218" s="11">
        <v>10676.6445</v>
      </c>
      <c r="Z218" s="18">
        <v>-3.4164649132559308</v>
      </c>
      <c r="AA218" s="18">
        <v>-8.3716969434200834</v>
      </c>
      <c r="AI218" s="9">
        <v>10676.6445</v>
      </c>
    </row>
    <row r="219" spans="1:35" s="9" customFormat="1">
      <c r="A219" s="17" t="s">
        <v>5</v>
      </c>
      <c r="B219" s="17" t="s">
        <v>4</v>
      </c>
      <c r="C219" s="17">
        <v>0.125</v>
      </c>
      <c r="D219" s="15">
        <v>-3.354839465199098</v>
      </c>
      <c r="E219" s="17">
        <v>0.125</v>
      </c>
      <c r="F219" s="15">
        <v>-8.1914124392487118</v>
      </c>
      <c r="G219" s="13">
        <f>E219+0.6</f>
        <v>0.72499999999999998</v>
      </c>
      <c r="I219" s="11">
        <f>-861.18*G219+11301</f>
        <v>10676.6445</v>
      </c>
      <c r="J219" s="15">
        <v>-3.354839465199098</v>
      </c>
      <c r="K219" s="11">
        <v>10676.6445</v>
      </c>
      <c r="L219" s="15">
        <v>-8.1914124392487118</v>
      </c>
      <c r="M219" s="11">
        <v>10676.6445</v>
      </c>
      <c r="O219" s="12">
        <f>2000-M219</f>
        <v>-8676.6445000000003</v>
      </c>
      <c r="P219" s="15">
        <v>-8.1914124392487118</v>
      </c>
      <c r="R219" s="9">
        <v>0.72499999999999998</v>
      </c>
      <c r="S219" s="11">
        <v>10676.6445</v>
      </c>
      <c r="Z219" s="15">
        <v>-3.354839465199098</v>
      </c>
      <c r="AA219" s="15">
        <v>-8.1914124392487118</v>
      </c>
      <c r="AI219" s="9">
        <v>10676.6445</v>
      </c>
    </row>
    <row r="220" spans="1:35" s="9" customFormat="1">
      <c r="A220" s="16" t="s">
        <v>3</v>
      </c>
      <c r="B220" s="16">
        <v>81</v>
      </c>
      <c r="C220" s="16">
        <v>0</v>
      </c>
      <c r="D220" s="15">
        <v>-4.4463804151000748</v>
      </c>
      <c r="E220" s="16">
        <v>0</v>
      </c>
      <c r="F220" s="15">
        <v>-8.879297640187616</v>
      </c>
      <c r="G220" s="13">
        <f>E220+0.6</f>
        <v>0.6</v>
      </c>
      <c r="I220" s="11">
        <f>-861.18*G220+11301</f>
        <v>10784.291999999999</v>
      </c>
      <c r="J220" s="15">
        <v>-4.4463804151000748</v>
      </c>
      <c r="K220" s="11">
        <v>10784.291999999999</v>
      </c>
      <c r="L220" s="15">
        <v>-8.879297640187616</v>
      </c>
      <c r="M220" s="11">
        <v>10784.291999999999</v>
      </c>
      <c r="O220" s="12">
        <f>2000-M220</f>
        <v>-8784.2919999999995</v>
      </c>
      <c r="P220" s="15">
        <v>-8.879297640187616</v>
      </c>
      <c r="R220" s="9">
        <v>0.6</v>
      </c>
      <c r="S220" s="11">
        <v>10784.291999999999</v>
      </c>
      <c r="Z220" s="15">
        <v>-4.4463804151000748</v>
      </c>
      <c r="AA220" s="15">
        <v>-8.879297640187616</v>
      </c>
      <c r="AI220" s="9">
        <v>10784.291999999999</v>
      </c>
    </row>
    <row r="221" spans="1:35" s="9" customFormat="1" ht="12">
      <c r="A221" s="10" t="s">
        <v>2</v>
      </c>
      <c r="B221" s="10" t="s">
        <v>0</v>
      </c>
      <c r="C221" s="14">
        <v>0</v>
      </c>
      <c r="D221" s="10">
        <v>-4.405537192720522</v>
      </c>
      <c r="E221" s="14">
        <v>0</v>
      </c>
      <c r="F221" s="10">
        <v>-9.3462854424049198</v>
      </c>
      <c r="G221" s="13">
        <f>E221+0.6</f>
        <v>0.6</v>
      </c>
      <c r="I221" s="11">
        <f>-861.18*G221+11301</f>
        <v>10784.291999999999</v>
      </c>
      <c r="J221" s="10">
        <v>-4.405537192720522</v>
      </c>
      <c r="K221" s="11">
        <v>10784.291999999999</v>
      </c>
      <c r="L221" s="10">
        <v>-9.3462854424049198</v>
      </c>
      <c r="M221" s="11">
        <v>10784.291999999999</v>
      </c>
      <c r="O221" s="12">
        <f>2000-M221</f>
        <v>-8784.2919999999995</v>
      </c>
      <c r="P221" s="10">
        <v>-9.3462854424049198</v>
      </c>
      <c r="R221" s="9">
        <v>0.6</v>
      </c>
      <c r="S221" s="11">
        <v>10784.291999999999</v>
      </c>
      <c r="Z221" s="10">
        <v>-4.405537192720522</v>
      </c>
      <c r="AA221" s="10">
        <v>-9.3462854424049198</v>
      </c>
      <c r="AI221" s="9">
        <v>10784.291999999999</v>
      </c>
    </row>
    <row r="222" spans="1:35" s="9" customFormat="1" ht="12">
      <c r="A222" s="10" t="s">
        <v>1</v>
      </c>
      <c r="B222" s="10" t="s">
        <v>0</v>
      </c>
      <c r="C222" s="14">
        <v>0</v>
      </c>
      <c r="D222" s="10">
        <v>-4.4773728920534737</v>
      </c>
      <c r="E222" s="14">
        <v>0</v>
      </c>
      <c r="F222" s="10">
        <v>-8.9235126452239584</v>
      </c>
      <c r="G222" s="13">
        <f>E222+0.6</f>
        <v>0.6</v>
      </c>
      <c r="I222" s="11">
        <f>-861.18*G222+11301</f>
        <v>10784.291999999999</v>
      </c>
      <c r="J222" s="10">
        <v>-4.4773728920534737</v>
      </c>
      <c r="K222" s="11">
        <v>10784.291999999999</v>
      </c>
      <c r="L222" s="10">
        <v>-8.9235126452239584</v>
      </c>
      <c r="M222" s="11">
        <v>10784.291999999999</v>
      </c>
      <c r="O222" s="12">
        <f>2000-M222</f>
        <v>-8784.2919999999995</v>
      </c>
      <c r="P222" s="10">
        <v>-8.9235126452239584</v>
      </c>
      <c r="R222" s="9">
        <v>0.6</v>
      </c>
      <c r="S222" s="11">
        <v>10784.291999999999</v>
      </c>
      <c r="Z222" s="10">
        <v>-4.4773728920534737</v>
      </c>
      <c r="AA222" s="10">
        <v>-8.9235126452239584</v>
      </c>
      <c r="AI222" s="9">
        <v>10784.291999999999</v>
      </c>
    </row>
    <row r="223" spans="1:35" ht="12">
      <c r="A223" s="6"/>
      <c r="B223" s="6"/>
      <c r="C223" s="8"/>
      <c r="D223" s="6"/>
      <c r="E223" s="8"/>
      <c r="F223" s="6"/>
      <c r="I223" s="7"/>
      <c r="J223" s="6"/>
      <c r="K223" s="7"/>
      <c r="L223" s="6"/>
      <c r="M223" s="7"/>
      <c r="P223" s="6"/>
      <c r="S223" s="7"/>
      <c r="Z223" s="6"/>
      <c r="AA223" s="6"/>
    </row>
    <row r="224" spans="1:35" ht="12">
      <c r="A224" s="6"/>
      <c r="B224" s="6"/>
      <c r="C224" s="8"/>
      <c r="D224" s="6"/>
      <c r="E224" s="8"/>
      <c r="F224" s="6"/>
      <c r="I224" s="7"/>
      <c r="J224" s="6"/>
      <c r="K224" s="7"/>
      <c r="L224" s="6"/>
      <c r="M224" s="7"/>
      <c r="P224" s="6"/>
      <c r="S224" s="7"/>
      <c r="Z224" s="6"/>
      <c r="AA224" s="6"/>
    </row>
    <row r="225" spans="1:27" ht="12">
      <c r="A225" s="6"/>
      <c r="B225" s="6"/>
      <c r="C225" s="8"/>
      <c r="D225" s="6"/>
      <c r="E225" s="8"/>
      <c r="F225" s="6"/>
      <c r="I225" s="7"/>
      <c r="J225" s="6"/>
      <c r="K225" s="7"/>
      <c r="L225" s="6"/>
      <c r="M225" s="7"/>
      <c r="P225" s="6"/>
      <c r="S225" s="7"/>
      <c r="Z225" s="6"/>
      <c r="AA225" s="6"/>
    </row>
    <row r="226" spans="1:27" s="5" customFormat="1" ht="12"/>
    <row r="227" spans="1:27" s="5" customFormat="1" ht="12"/>
    <row r="228" spans="1:27" s="5" customFormat="1" ht="12"/>
    <row r="229" spans="1:27" s="5" customFormat="1" ht="12"/>
    <row r="230" spans="1:27" s="5" customFormat="1" ht="12"/>
    <row r="231" spans="1:27" s="5" customFormat="1" ht="12"/>
    <row r="232" spans="1:27" s="5" customFormat="1" ht="12"/>
    <row r="233" spans="1:27" s="5" customFormat="1" ht="12"/>
    <row r="234" spans="1:27" s="5" customFormat="1" ht="12"/>
    <row r="235" spans="1:27" s="5" customFormat="1" ht="12"/>
    <row r="236" spans="1:27" s="5" customFormat="1" ht="12"/>
    <row r="237" spans="1:27" s="5" customFormat="1" ht="12"/>
    <row r="238" spans="1:27" s="5" customFormat="1" ht="12"/>
    <row r="239" spans="1:27" s="5" customFormat="1" ht="12"/>
    <row r="240" spans="1:27" s="5" customFormat="1" ht="12"/>
    <row r="241" s="5" customFormat="1" ht="12"/>
    <row r="242" s="5" customFormat="1" ht="12"/>
    <row r="243" s="5" customFormat="1" ht="12"/>
    <row r="244" s="5" customFormat="1" ht="12"/>
    <row r="245" s="5" customFormat="1" ht="12"/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Vil10iso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2023-06-23T12:24:49Z</dcterms:created>
  <dcterms:modified xsi:type="dcterms:W3CDTF">2023-06-23T12:25:07Z</dcterms:modified>
</cp:coreProperties>
</file>