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G\STM\FRANCE\Chauvet\Chau-stm4\"/>
    </mc:Choice>
  </mc:AlternateContent>
  <xr:revisionPtr revIDLastSave="0" documentId="8_{BED30BD3-DE95-4931-BC0C-642AE28AC086}" xr6:coauthVersionLast="36" xr6:coauthVersionMax="36" xr10:uidLastSave="{00000000-0000-0000-0000-000000000000}"/>
  <bookViews>
    <workbookView xWindow="240" yWindow="120" windowWidth="9192" windowHeight="4968"/>
  </bookViews>
  <sheets>
    <sheet name="Chau4(dcp=4) + calcul erreur ch" sheetId="6" r:id="rId1"/>
    <sheet name="growth" sheetId="4" r:id="rId2"/>
    <sheet name="Chau4 (dcp=10)" sheetId="5" r:id="rId3"/>
    <sheet name="Chau4(dcp=4)" sheetId="3" r:id="rId4"/>
  </sheets>
  <calcPr calcId="191029"/>
</workbook>
</file>

<file path=xl/calcChain.xml><?xml version="1.0" encoding="utf-8"?>
<calcChain xmlns="http://schemas.openxmlformats.org/spreadsheetml/2006/main">
  <c r="H2" i="6" l="1"/>
  <c r="J2" i="6"/>
  <c r="K2" i="6"/>
  <c r="L2" i="6" s="1"/>
  <c r="O2" i="6"/>
  <c r="P2" i="6"/>
  <c r="Q2" i="6"/>
  <c r="R2" i="6"/>
  <c r="T2" i="6"/>
  <c r="W2" i="6"/>
  <c r="X2" i="6"/>
  <c r="Z2" i="6" s="1"/>
  <c r="Y2" i="6"/>
  <c r="BQ2" i="6"/>
  <c r="H3" i="6"/>
  <c r="J3" i="6"/>
  <c r="L3" i="6" s="1"/>
  <c r="K3" i="6"/>
  <c r="O3" i="6"/>
  <c r="Q3" i="6" s="1"/>
  <c r="P3" i="6"/>
  <c r="T3" i="6"/>
  <c r="W3" i="6"/>
  <c r="X3" i="6"/>
  <c r="Y3" i="6"/>
  <c r="Z3" i="6"/>
  <c r="H4" i="6"/>
  <c r="J4" i="6"/>
  <c r="K4" i="6"/>
  <c r="L4" i="6"/>
  <c r="O4" i="6"/>
  <c r="Q4" i="6" s="1"/>
  <c r="P4" i="6"/>
  <c r="T4" i="6"/>
  <c r="W4" i="6" s="1"/>
  <c r="X4" i="6"/>
  <c r="Y4" i="6"/>
  <c r="Z4" i="6"/>
  <c r="H5" i="6"/>
  <c r="J5" i="6"/>
  <c r="K5" i="6"/>
  <c r="L5" i="6" s="1"/>
  <c r="O5" i="6"/>
  <c r="P5" i="6"/>
  <c r="Q5" i="6"/>
  <c r="R5" i="6"/>
  <c r="T5" i="6"/>
  <c r="W5" i="6" s="1"/>
  <c r="X5" i="6"/>
  <c r="Z5" i="6" s="1"/>
  <c r="Y5" i="6"/>
  <c r="H7" i="6"/>
  <c r="J7" i="6"/>
  <c r="K7" i="6"/>
  <c r="L7" i="6" s="1"/>
  <c r="H8" i="6"/>
  <c r="J8" i="6"/>
  <c r="L8" i="6" s="1"/>
  <c r="K8" i="6"/>
  <c r="H9" i="6"/>
  <c r="J9" i="6"/>
  <c r="L9" i="6" s="1"/>
  <c r="K9" i="6"/>
  <c r="H10" i="6"/>
  <c r="J10" i="6"/>
  <c r="L10" i="6" s="1"/>
  <c r="K10" i="6"/>
  <c r="U5" i="5"/>
  <c r="V5" i="5"/>
  <c r="W5" i="5"/>
  <c r="Q5" i="5"/>
  <c r="T5" i="5"/>
  <c r="L5" i="5"/>
  <c r="O5" i="5" s="1"/>
  <c r="M5" i="5"/>
  <c r="H5" i="5"/>
  <c r="U4" i="5"/>
  <c r="W4" i="5" s="1"/>
  <c r="V4" i="5"/>
  <c r="Q4" i="5"/>
  <c r="T4" i="5"/>
  <c r="L4" i="5"/>
  <c r="M4" i="5"/>
  <c r="O4" i="5"/>
  <c r="N4" i="5"/>
  <c r="H4" i="5"/>
  <c r="U3" i="5"/>
  <c r="V3" i="5"/>
  <c r="W3" i="5" s="1"/>
  <c r="Q3" i="5"/>
  <c r="T3" i="5"/>
  <c r="L3" i="5"/>
  <c r="O3" i="5" s="1"/>
  <c r="M3" i="5"/>
  <c r="H3" i="5"/>
  <c r="U2" i="5"/>
  <c r="W2" i="5" s="1"/>
  <c r="V2" i="5"/>
  <c r="Q2" i="5"/>
  <c r="T2" i="5"/>
  <c r="L2" i="5"/>
  <c r="M2" i="5"/>
  <c r="O2" i="5"/>
  <c r="N2" i="5"/>
  <c r="H2" i="5"/>
  <c r="BN2" i="5"/>
  <c r="U5" i="3"/>
  <c r="W5" i="3" s="1"/>
  <c r="V5" i="3"/>
  <c r="Q5" i="3"/>
  <c r="T5" i="3"/>
  <c r="L5" i="3"/>
  <c r="O5" i="3" s="1"/>
  <c r="M5" i="3"/>
  <c r="H5" i="3"/>
  <c r="U4" i="3"/>
  <c r="V4" i="3"/>
  <c r="W4" i="3"/>
  <c r="Q4" i="3"/>
  <c r="T4" i="3" s="1"/>
  <c r="L4" i="3"/>
  <c r="N4" i="3" s="1"/>
  <c r="M4" i="3"/>
  <c r="O4" i="3"/>
  <c r="H4" i="3"/>
  <c r="U3" i="3"/>
  <c r="W3" i="3" s="1"/>
  <c r="V3" i="3"/>
  <c r="Q3" i="3"/>
  <c r="T3" i="3"/>
  <c r="L3" i="3"/>
  <c r="M3" i="3"/>
  <c r="O3" i="3"/>
  <c r="N3" i="3"/>
  <c r="H3" i="3"/>
  <c r="U2" i="3"/>
  <c r="V2" i="3"/>
  <c r="W2" i="3"/>
  <c r="Q2" i="3"/>
  <c r="T2" i="3" s="1"/>
  <c r="L2" i="3"/>
  <c r="N2" i="3" s="1"/>
  <c r="M2" i="3"/>
  <c r="O2" i="3"/>
  <c r="H2" i="3"/>
  <c r="BN2" i="3"/>
  <c r="N5" i="5" l="1"/>
  <c r="N5" i="3"/>
  <c r="R3" i="6"/>
  <c r="R4" i="6"/>
  <c r="N3" i="5"/>
</calcChain>
</file>

<file path=xl/sharedStrings.xml><?xml version="1.0" encoding="utf-8"?>
<sst xmlns="http://schemas.openxmlformats.org/spreadsheetml/2006/main" count="249" uniqueCount="63">
  <si>
    <t>Sample</t>
  </si>
  <si>
    <t>Lab. Number</t>
  </si>
  <si>
    <t>mm/top</t>
  </si>
  <si>
    <t>error</t>
  </si>
  <si>
    <t>mg</t>
  </si>
  <si>
    <t>14C Act. pMC</t>
  </si>
  <si>
    <t xml:space="preserve">error </t>
  </si>
  <si>
    <t>Conv. 14C age / year BP</t>
  </si>
  <si>
    <t>dcp %</t>
  </si>
  <si>
    <t>dcp cor. Ages</t>
  </si>
  <si>
    <t>error+</t>
  </si>
  <si>
    <t>error-</t>
  </si>
  <si>
    <t>total error</t>
  </si>
  <si>
    <t>cm/base</t>
  </si>
  <si>
    <t>U/TH sample</t>
  </si>
  <si>
    <t>U/Th ages</t>
  </si>
  <si>
    <t>CALCUL DCP</t>
  </si>
  <si>
    <t>U/Th ages cal. A.D./B.C.</t>
  </si>
  <si>
    <t>atm. D 14C act. from U/Th ages and calibration curve (Stuiver and Reimer, 93)</t>
  </si>
  <si>
    <t>D14C error</t>
  </si>
  <si>
    <t>atm. A 14C act. from U/Th ages and calibration curve (Stuiver and Reimer, 93), pMC</t>
  </si>
  <si>
    <t>error on Ai, from U/Th error and Stuiver curve pMC</t>
  </si>
  <si>
    <t>A 14C m init. pMC</t>
  </si>
  <si>
    <t>error on A 14C m init. pMC</t>
  </si>
  <si>
    <t>error on dcp, pMC</t>
  </si>
  <si>
    <t>U/Th ages /1950</t>
  </si>
  <si>
    <t>14C Growth rate mm/yr</t>
  </si>
  <si>
    <t>U/Th Growth rate mm/yr</t>
  </si>
  <si>
    <t>laminae Growth rte mm/yr</t>
  </si>
  <si>
    <t>Laminae age/1990</t>
  </si>
  <si>
    <t>Lami. date AD</t>
  </si>
  <si>
    <t>SAMPLE</t>
  </si>
  <si>
    <t>d13C / PDB</t>
  </si>
  <si>
    <t>d18O / PDB</t>
  </si>
  <si>
    <t>error isot.</t>
  </si>
  <si>
    <t>years</t>
  </si>
  <si>
    <t>% aug. Erreur due à dcp</t>
  </si>
  <si>
    <t>14C-C</t>
  </si>
  <si>
    <t>ET ERREUR DCP:</t>
  </si>
  <si>
    <t>mm/base</t>
  </si>
  <si>
    <t>Calibrated corrected (dcp=10%) 14C ages / cal. Years</t>
  </si>
  <si>
    <t xml:space="preserve">dcp corrected 14C act. pMC </t>
  </si>
  <si>
    <t>Chau4-14C-A</t>
  </si>
  <si>
    <t>H2443/PA797</t>
  </si>
  <si>
    <t>Chau4-14C-B</t>
  </si>
  <si>
    <t>H2447/PA798</t>
  </si>
  <si>
    <t>Chau4-14C-C</t>
  </si>
  <si>
    <t>H2459/PA799</t>
  </si>
  <si>
    <t>d13C</t>
  </si>
  <si>
    <t>d18O</t>
  </si>
  <si>
    <t>Chau4-14C-D-ter</t>
  </si>
  <si>
    <t>PA828</t>
  </si>
  <si>
    <t>14C age/2000 (dcp=10 and cal.)</t>
  </si>
  <si>
    <t>Chau4-14C-D</t>
  </si>
  <si>
    <t>Calibrated corrected (dcp=4%) 14C ages / cal. Years</t>
  </si>
  <si>
    <t>14C age/2000 (dcp=4 and cal.)</t>
  </si>
  <si>
    <t>Conv age + error</t>
  </si>
  <si>
    <t>Conv age - error</t>
  </si>
  <si>
    <t>delta Conv /2</t>
  </si>
  <si>
    <t>Chau-pl2-Charbon</t>
  </si>
  <si>
    <t>Chau-pl1-Charbon</t>
  </si>
  <si>
    <t>Chau2-Charbon</t>
  </si>
  <si>
    <t>Chau3-Charbon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</si>
</sst>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.0"/>
    <numFmt numFmtId="173" formatCode="0.000"/>
  </numFmts>
  <fonts count="23" x14ac:knownFonts="1">
    <font>
      <sz val="10"/>
      <name val="MS Sans Serif"/>
    </font>
    <font>
      <b/>
      <sz val="10"/>
      <name val="MS Sans Serif"/>
    </font>
    <font>
      <b/>
      <sz val="10"/>
      <name val="MS Sans Serif"/>
    </font>
    <font>
      <sz val="10"/>
      <name val="MS Sans Serif"/>
    </font>
    <font>
      <sz val="8"/>
      <name val="MS Sans Serif"/>
      <family val="2"/>
    </font>
    <font>
      <b/>
      <sz val="8"/>
      <name val="MS Sans Serif"/>
    </font>
    <font>
      <sz val="8"/>
      <name val="MS Sans Serif"/>
    </font>
    <font>
      <b/>
      <sz val="8"/>
      <name val="Arial"/>
    </font>
    <font>
      <sz val="8"/>
      <name val="Arial"/>
    </font>
    <font>
      <i/>
      <sz val="8"/>
      <name val="Arial"/>
    </font>
    <font>
      <i/>
      <sz val="8"/>
      <name val="MS Sans Serif"/>
    </font>
    <font>
      <b/>
      <i/>
      <sz val="8"/>
      <name val="MS Sans Serif"/>
    </font>
    <font>
      <b/>
      <sz val="8"/>
      <name val="MS Sans Serif"/>
      <family val="2"/>
    </font>
    <font>
      <b/>
      <sz val="8"/>
      <color indexed="10"/>
      <name val="MS Sans Serif"/>
      <family val="2"/>
    </font>
    <font>
      <sz val="8"/>
      <color indexed="10"/>
      <name val="MS Sans Serif"/>
      <family val="2"/>
    </font>
    <font>
      <sz val="8"/>
      <color indexed="10"/>
      <name val="MS Sans Serif"/>
    </font>
    <font>
      <sz val="8"/>
      <color indexed="10"/>
      <name val="Arial"/>
    </font>
    <font>
      <b/>
      <sz val="8"/>
      <color indexed="10"/>
      <name val="MS Sans Serif"/>
    </font>
    <font>
      <i/>
      <sz val="8"/>
      <name val="MS Sans Serif"/>
      <family val="2"/>
    </font>
    <font>
      <b/>
      <i/>
      <sz val="8"/>
      <name val="Arial"/>
    </font>
    <font>
      <sz val="10"/>
      <name val="Arial"/>
    </font>
    <font>
      <sz val="10"/>
      <name val="Arial"/>
    </font>
    <font>
      <b/>
      <sz val="8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0" fontId="3" fillId="0" borderId="0" xfId="0" applyFont="1"/>
    <xf numFmtId="172" fontId="2" fillId="0" borderId="0" xfId="0" applyNumberFormat="1" applyFont="1"/>
    <xf numFmtId="1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" fontId="5" fillId="0" borderId="0" xfId="0" applyNumberFormat="1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72" fontId="5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172" fontId="7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72" fontId="8" fillId="0" borderId="0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72" fontId="5" fillId="0" borderId="0" xfId="0" applyNumberFormat="1" applyFont="1" applyAlignment="1">
      <alignment horizontal="center"/>
    </xf>
    <xf numFmtId="2" fontId="6" fillId="0" borderId="0" xfId="0" applyNumberFormat="1" applyFont="1"/>
    <xf numFmtId="172" fontId="6" fillId="0" borderId="0" xfId="0" applyNumberFormat="1" applyFont="1" applyAlignment="1">
      <alignment horizontal="center"/>
    </xf>
    <xf numFmtId="172" fontId="8" fillId="0" borderId="1" xfId="0" applyNumberFormat="1" applyFont="1" applyBorder="1" applyAlignment="1">
      <alignment horizontal="center"/>
    </xf>
    <xf numFmtId="172" fontId="9" fillId="0" borderId="0" xfId="0" applyNumberFormat="1" applyFont="1" applyAlignment="1">
      <alignment horizontal="center"/>
    </xf>
    <xf numFmtId="172" fontId="6" fillId="0" borderId="2" xfId="0" applyNumberFormat="1" applyFont="1" applyBorder="1" applyAlignment="1">
      <alignment horizontal="center"/>
    </xf>
    <xf numFmtId="172" fontId="7" fillId="0" borderId="2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172" fontId="5" fillId="0" borderId="0" xfId="0" applyNumberFormat="1" applyFont="1"/>
    <xf numFmtId="2" fontId="5" fillId="0" borderId="0" xfId="0" applyNumberFormat="1" applyFont="1" applyAlignment="1">
      <alignment horizontal="center"/>
    </xf>
    <xf numFmtId="1" fontId="6" fillId="0" borderId="0" xfId="0" applyNumberFormat="1" applyFont="1"/>
    <xf numFmtId="0" fontId="10" fillId="0" borderId="0" xfId="0" applyFont="1" applyAlignment="1">
      <alignment horizontal="center"/>
    </xf>
    <xf numFmtId="172" fontId="7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72" fontId="11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center"/>
    </xf>
    <xf numFmtId="2" fontId="4" fillId="0" borderId="0" xfId="0" applyNumberFormat="1" applyFont="1" applyAlignment="1">
      <alignment horizontal="left"/>
    </xf>
    <xf numFmtId="172" fontId="12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73" fontId="12" fillId="0" borderId="0" xfId="0" applyNumberFormat="1" applyFont="1"/>
    <xf numFmtId="0" fontId="13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2" fontId="14" fillId="0" borderId="0" xfId="0" applyNumberFormat="1" applyFont="1"/>
    <xf numFmtId="172" fontId="13" fillId="0" borderId="0" xfId="0" applyNumberFormat="1" applyFont="1"/>
    <xf numFmtId="0" fontId="15" fillId="0" borderId="0" xfId="0" applyFont="1" applyAlignment="1">
      <alignment horizontal="center"/>
    </xf>
    <xf numFmtId="172" fontId="16" fillId="0" borderId="0" xfId="0" applyNumberFormat="1" applyFont="1" applyBorder="1" applyAlignment="1">
      <alignment horizontal="center"/>
    </xf>
    <xf numFmtId="2" fontId="14" fillId="0" borderId="0" xfId="0" applyNumberFormat="1" applyFont="1" applyAlignment="1">
      <alignment horizontal="left"/>
    </xf>
    <xf numFmtId="2" fontId="17" fillId="0" borderId="0" xfId="0" applyNumberFormat="1" applyFont="1" applyAlignment="1">
      <alignment horizontal="center"/>
    </xf>
    <xf numFmtId="172" fontId="9" fillId="0" borderId="0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1" fontId="18" fillId="0" borderId="0" xfId="0" applyNumberFormat="1" applyFon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2" fontId="10" fillId="0" borderId="0" xfId="0" applyNumberFormat="1" applyFont="1"/>
    <xf numFmtId="172" fontId="11" fillId="0" borderId="0" xfId="0" applyNumberFormat="1" applyFont="1"/>
    <xf numFmtId="2" fontId="18" fillId="0" borderId="0" xfId="0" applyNumberFormat="1" applyFont="1" applyAlignment="1">
      <alignment horizontal="left"/>
    </xf>
    <xf numFmtId="2" fontId="11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left"/>
    </xf>
    <xf numFmtId="172" fontId="10" fillId="0" borderId="0" xfId="0" applyNumberFormat="1" applyFont="1" applyAlignment="1">
      <alignment horizontal="center"/>
    </xf>
    <xf numFmtId="0" fontId="10" fillId="0" borderId="0" xfId="0" applyFont="1"/>
    <xf numFmtId="172" fontId="10" fillId="0" borderId="2" xfId="0" applyNumberFormat="1" applyFont="1" applyBorder="1" applyAlignment="1">
      <alignment horizontal="center"/>
    </xf>
    <xf numFmtId="172" fontId="19" fillId="0" borderId="2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172" fontId="1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73" fontId="5" fillId="0" borderId="0" xfId="0" applyNumberFormat="1" applyFont="1"/>
    <xf numFmtId="173" fontId="8" fillId="0" borderId="0" xfId="0" applyNumberFormat="1" applyFont="1" applyBorder="1" applyAlignment="1">
      <alignment horizontal="center"/>
    </xf>
    <xf numFmtId="173" fontId="9" fillId="0" borderId="0" xfId="0" applyNumberFormat="1" applyFont="1" applyBorder="1" applyAlignment="1">
      <alignment horizontal="center"/>
    </xf>
    <xf numFmtId="173" fontId="6" fillId="0" borderId="0" xfId="0" applyNumberFormat="1" applyFont="1"/>
    <xf numFmtId="173" fontId="0" fillId="0" borderId="0" xfId="0" applyNumberFormat="1"/>
    <xf numFmtId="1" fontId="12" fillId="0" borderId="0" xfId="0" applyNumberFormat="1" applyFont="1" applyAlignment="1">
      <alignment horizontal="center"/>
    </xf>
    <xf numFmtId="173" fontId="2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892410341951623E-2"/>
          <c:y val="3.5135135135135137E-2"/>
          <c:w val="0.90241868223519595"/>
          <c:h val="0.85405405405405399"/>
        </c:manualLayout>
      </c:layout>
      <c:scatterChart>
        <c:scatterStyle val="lineMarker"/>
        <c:varyColors val="0"/>
        <c:ser>
          <c:idx val="0"/>
          <c:order val="0"/>
          <c:tx>
            <c:strRef>
              <c:f>'Chau4(dcp=4)'!$T$1</c:f>
              <c:strCache>
                <c:ptCount val="1"/>
                <c:pt idx="0">
                  <c:v>14C age/2000 (dcp=4 and cal.)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'Chau4(dcp=4)'!$T$2:$T$5</c:f>
              <c:numCache>
                <c:formatCode>General</c:formatCode>
                <c:ptCount val="4"/>
                <c:pt idx="0">
                  <c:v>5300</c:v>
                </c:pt>
                <c:pt idx="1">
                  <c:v>4950</c:v>
                </c:pt>
                <c:pt idx="2">
                  <c:v>4950</c:v>
                </c:pt>
                <c:pt idx="3">
                  <c:v>950</c:v>
                </c:pt>
              </c:numCache>
            </c:numRef>
          </c:xVal>
          <c:yVal>
            <c:numRef>
              <c:f>'Chau4(dcp=4)'!$C$2:$C$5</c:f>
              <c:numCache>
                <c:formatCode>General</c:formatCode>
                <c:ptCount val="4"/>
                <c:pt idx="0">
                  <c:v>2</c:v>
                </c:pt>
                <c:pt idx="1">
                  <c:v>202</c:v>
                </c:pt>
                <c:pt idx="2">
                  <c:v>205</c:v>
                </c:pt>
                <c:pt idx="3">
                  <c:v>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E5-4987-94CB-24550CC3D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914479"/>
        <c:axId val="1"/>
      </c:scatterChart>
      <c:valAx>
        <c:axId val="2979144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14C age  Cal. yr/2000 (dcp=10%)</a:t>
                </a:r>
              </a:p>
            </c:rich>
          </c:tx>
          <c:layout>
            <c:manualLayout>
              <c:xMode val="edge"/>
              <c:yMode val="edge"/>
              <c:x val="0.41367806505421184"/>
              <c:y val="0.94324324324324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mm/base</a:t>
                </a:r>
              </a:p>
            </c:rich>
          </c:tx>
          <c:layout>
            <c:manualLayout>
              <c:xMode val="edge"/>
              <c:yMode val="edge"/>
              <c:x val="1.0008340283569641E-2"/>
              <c:y val="0.410810810810810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7914479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88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F0E7ED6-BAF0-44AD-B48A-1700B6ECC7E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CQ30"/>
  <sheetViews>
    <sheetView tabSelected="1" workbookViewId="0">
      <selection activeCell="C15" sqref="C15"/>
    </sheetView>
  </sheetViews>
  <sheetFormatPr baseColWidth="10" defaultRowHeight="12.6" x14ac:dyDescent="0.25"/>
  <cols>
    <col min="1" max="1" width="13.44140625" customWidth="1"/>
    <col min="2" max="2" width="10.6640625" customWidth="1"/>
    <col min="3" max="3" width="7.88671875" customWidth="1"/>
    <col min="4" max="4" width="4.6640625" customWidth="1"/>
    <col min="5" max="5" width="3.88671875" customWidth="1"/>
    <col min="6" max="6" width="11.109375" customWidth="1"/>
    <col min="7" max="7" width="5.109375" style="78" customWidth="1"/>
    <col min="8" max="8" width="19.88671875" style="5" customWidth="1"/>
    <col min="9" max="9" width="5.109375" customWidth="1"/>
    <col min="10" max="10" width="14.5546875" customWidth="1"/>
    <col min="11" max="11" width="14.44140625" customWidth="1"/>
    <col min="12" max="12" width="14" customWidth="1"/>
    <col min="13" max="13" width="5.6640625" customWidth="1"/>
    <col min="14" max="14" width="4.6640625" customWidth="1"/>
    <col min="15" max="15" width="23.6640625" customWidth="1"/>
    <col min="16" max="16" width="4.6640625" customWidth="1"/>
    <col min="17" max="17" width="11.6640625" style="5" customWidth="1"/>
    <col min="18" max="18" width="4.6640625" customWidth="1"/>
    <col min="19" max="19" width="7.88671875" customWidth="1"/>
    <col min="20" max="20" width="30.33203125" style="1" customWidth="1"/>
    <col min="21" max="21" width="5.5546875" customWidth="1"/>
    <col min="22" max="22" width="5.33203125" customWidth="1"/>
    <col min="23" max="23" width="25.6640625" style="1" customWidth="1"/>
    <col min="24" max="24" width="5.5546875" style="1" customWidth="1"/>
    <col min="25" max="25" width="5.33203125" style="1" customWidth="1"/>
    <col min="26" max="26" width="8.44140625" style="1" customWidth="1"/>
    <col min="27" max="27" width="7.88671875" customWidth="1"/>
    <col min="28" max="28" width="11.88671875" customWidth="1"/>
    <col min="29" max="32" width="7.88671875" customWidth="1"/>
    <col min="34" max="34" width="9.33203125" style="1" customWidth="1"/>
    <col min="35" max="37" width="4.6640625" customWidth="1"/>
    <col min="38" max="38" width="3.33203125" customWidth="1"/>
    <col min="39" max="39" width="15.109375" customWidth="1"/>
    <col min="40" max="40" width="20.109375" style="1" customWidth="1"/>
    <col min="41" max="41" width="12.88671875" customWidth="1"/>
    <col min="42" max="42" width="7.88671875" style="6" customWidth="1"/>
    <col min="43" max="43" width="13.6640625" style="1" customWidth="1"/>
    <col min="44" max="44" width="16" style="1" customWidth="1"/>
    <col min="45" max="45" width="12.109375" style="1" customWidth="1"/>
    <col min="46" max="46" width="5.6640625" style="71" customWidth="1"/>
    <col min="47" max="47" width="11.109375" customWidth="1"/>
    <col min="48" max="48" width="5.109375" customWidth="1"/>
    <col min="49" max="49" width="5.44140625" style="3" customWidth="1"/>
    <col min="50" max="50" width="10" style="1" customWidth="1"/>
    <col min="51" max="51" width="5.6640625" style="1" customWidth="1"/>
    <col min="52" max="52" width="7.88671875" customWidth="1"/>
    <col min="53" max="53" width="14.109375" customWidth="1"/>
    <col min="54" max="54" width="4.6640625" customWidth="1"/>
    <col min="55" max="55" width="18.33203125" customWidth="1"/>
    <col min="56" max="56" width="19.44140625" customWidth="1"/>
    <col min="57" max="57" width="7.88671875" customWidth="1"/>
    <col min="58" max="58" width="20.5546875" customWidth="1"/>
    <col min="59" max="59" width="15.33203125" customWidth="1"/>
    <col min="60" max="60" width="11.6640625" customWidth="1"/>
    <col min="61" max="61" width="7.6640625" customWidth="1"/>
    <col min="62" max="62" width="7.88671875" customWidth="1"/>
    <col min="63" max="63" width="5.6640625" customWidth="1"/>
    <col min="64" max="65" width="9.33203125" style="1" customWidth="1"/>
    <col min="66" max="66" width="10" customWidth="1"/>
    <col min="67" max="68" width="10.109375" customWidth="1"/>
    <col min="69" max="69" width="9.6640625" customWidth="1"/>
    <col min="70" max="70" width="5.44140625" customWidth="1"/>
    <col min="71" max="71" width="9.33203125" customWidth="1"/>
    <col min="73" max="73" width="16.6640625" customWidth="1"/>
    <col min="74" max="74" width="18.33203125" customWidth="1"/>
    <col min="75" max="75" width="19.44140625" customWidth="1"/>
    <col min="76" max="76" width="7.88671875" customWidth="1"/>
    <col min="77" max="78" width="20.5546875" customWidth="1"/>
    <col min="79" max="79" width="12.44140625" customWidth="1"/>
    <col min="80" max="80" width="13.6640625" customWidth="1"/>
    <col min="81" max="81" width="8.5546875" customWidth="1"/>
    <col min="82" max="83" width="9.6640625" customWidth="1"/>
    <col min="84" max="84" width="13.88671875" customWidth="1"/>
    <col min="85" max="85" width="11" customWidth="1"/>
    <col min="86" max="86" width="20.109375" customWidth="1"/>
    <col min="87" max="87" width="23.5546875" customWidth="1"/>
    <col min="88" max="88" width="17.44140625" customWidth="1"/>
    <col min="89" max="89" width="14.33203125" customWidth="1"/>
    <col min="90" max="90" width="8" customWidth="1"/>
    <col min="92" max="92" width="13.6640625" customWidth="1"/>
    <col min="93" max="93" width="28.33203125" customWidth="1"/>
    <col min="94" max="94" width="17.44140625" customWidth="1"/>
    <col min="95" max="95" width="12.6640625" customWidth="1"/>
  </cols>
  <sheetData>
    <row r="1" spans="1:95" s="9" customFormat="1" ht="10.199999999999999" x14ac:dyDescent="0.2">
      <c r="A1" s="9" t="s">
        <v>0</v>
      </c>
      <c r="B1" s="9" t="s">
        <v>1</v>
      </c>
      <c r="C1" s="10" t="s">
        <v>39</v>
      </c>
      <c r="D1" s="10" t="s">
        <v>3</v>
      </c>
      <c r="E1" s="9" t="s">
        <v>4</v>
      </c>
      <c r="F1" s="9" t="s">
        <v>5</v>
      </c>
      <c r="G1" s="74" t="s">
        <v>6</v>
      </c>
      <c r="H1" s="11" t="s">
        <v>7</v>
      </c>
      <c r="I1" s="9" t="s">
        <v>6</v>
      </c>
      <c r="J1" s="9" t="s">
        <v>57</v>
      </c>
      <c r="K1" s="9" t="s">
        <v>56</v>
      </c>
      <c r="L1" s="9" t="s">
        <v>58</v>
      </c>
      <c r="M1" s="9" t="s">
        <v>8</v>
      </c>
      <c r="N1" s="9" t="s">
        <v>3</v>
      </c>
      <c r="O1" s="9" t="s">
        <v>41</v>
      </c>
      <c r="P1" s="9" t="s">
        <v>3</v>
      </c>
      <c r="Q1" s="11" t="s">
        <v>9</v>
      </c>
      <c r="R1" s="9" t="s">
        <v>3</v>
      </c>
      <c r="S1" s="10" t="s">
        <v>39</v>
      </c>
      <c r="T1" s="9" t="s">
        <v>54</v>
      </c>
      <c r="U1" s="9" t="s">
        <v>10</v>
      </c>
      <c r="V1" s="9" t="s">
        <v>11</v>
      </c>
      <c r="W1" s="9" t="s">
        <v>55</v>
      </c>
      <c r="X1" s="9" t="s">
        <v>10</v>
      </c>
      <c r="Y1" s="9" t="s">
        <v>11</v>
      </c>
      <c r="Z1" s="9" t="s">
        <v>12</v>
      </c>
      <c r="AA1" s="10" t="s">
        <v>39</v>
      </c>
      <c r="AB1" s="9" t="s">
        <v>0</v>
      </c>
      <c r="AC1" s="10" t="s">
        <v>48</v>
      </c>
      <c r="AD1" s="10" t="s">
        <v>3</v>
      </c>
      <c r="AE1" s="10" t="s">
        <v>49</v>
      </c>
      <c r="AF1" s="10" t="s">
        <v>3</v>
      </c>
      <c r="AG1" s="12" t="s">
        <v>14</v>
      </c>
      <c r="AH1" s="9" t="s">
        <v>15</v>
      </c>
      <c r="AI1" s="9" t="s">
        <v>3</v>
      </c>
      <c r="AM1" s="40" t="s">
        <v>16</v>
      </c>
      <c r="AN1" s="9" t="s">
        <v>17</v>
      </c>
      <c r="AO1" s="13" t="s">
        <v>18</v>
      </c>
      <c r="AP1" s="14" t="s">
        <v>19</v>
      </c>
      <c r="AQ1" s="13" t="s">
        <v>20</v>
      </c>
      <c r="AR1" s="13" t="s">
        <v>21</v>
      </c>
      <c r="AS1" s="13" t="s">
        <v>22</v>
      </c>
      <c r="AT1" s="15" t="s">
        <v>8</v>
      </c>
      <c r="AU1" s="9" t="s">
        <v>5</v>
      </c>
      <c r="AV1" s="9" t="s">
        <v>6</v>
      </c>
      <c r="AW1" s="16" t="s">
        <v>23</v>
      </c>
      <c r="AX1" s="17" t="s">
        <v>24</v>
      </c>
      <c r="AY1" s="17"/>
      <c r="AZ1" s="10" t="s">
        <v>2</v>
      </c>
      <c r="BA1" s="9" t="s">
        <v>25</v>
      </c>
      <c r="BB1" s="9" t="s">
        <v>3</v>
      </c>
      <c r="BC1" s="9" t="s">
        <v>26</v>
      </c>
      <c r="BD1" s="9" t="s">
        <v>27</v>
      </c>
      <c r="BE1" s="10" t="s">
        <v>13</v>
      </c>
      <c r="BF1" s="9" t="s">
        <v>28</v>
      </c>
      <c r="BG1" s="9" t="s">
        <v>29</v>
      </c>
      <c r="BH1" s="9" t="s">
        <v>30</v>
      </c>
      <c r="BI1" s="9" t="s">
        <v>31</v>
      </c>
      <c r="BJ1" s="10" t="s">
        <v>13</v>
      </c>
      <c r="BK1" s="10" t="s">
        <v>8</v>
      </c>
      <c r="BL1" s="9" t="s">
        <v>15</v>
      </c>
      <c r="BM1" s="9" t="s">
        <v>3</v>
      </c>
      <c r="BN1" s="9" t="s">
        <v>32</v>
      </c>
      <c r="BO1" s="9" t="s">
        <v>33</v>
      </c>
      <c r="BP1" s="9" t="s">
        <v>34</v>
      </c>
      <c r="BQ1" s="10" t="s">
        <v>35</v>
      </c>
      <c r="BU1" s="45" t="s">
        <v>36</v>
      </c>
      <c r="BV1" s="9" t="s">
        <v>26</v>
      </c>
      <c r="BW1" s="9" t="s">
        <v>27</v>
      </c>
      <c r="BX1" s="10" t="s">
        <v>13</v>
      </c>
      <c r="BY1" s="9" t="s">
        <v>28</v>
      </c>
      <c r="CG1" s="18"/>
    </row>
    <row r="2" spans="1:95" s="19" customFormat="1" ht="10.199999999999999" x14ac:dyDescent="0.2">
      <c r="A2" s="19" t="s">
        <v>42</v>
      </c>
      <c r="B2" s="19" t="s">
        <v>43</v>
      </c>
      <c r="C2" s="19">
        <v>2</v>
      </c>
      <c r="D2" s="19">
        <v>0.5</v>
      </c>
      <c r="E2" s="19">
        <v>39.5</v>
      </c>
      <c r="F2" s="19">
        <v>53.87</v>
      </c>
      <c r="G2" s="75">
        <v>0.45</v>
      </c>
      <c r="H2" s="21">
        <f>-8033*LN(F2/100)</f>
        <v>4969.1852771919484</v>
      </c>
      <c r="I2" s="19">
        <v>67</v>
      </c>
      <c r="J2" s="21">
        <f>-8033*LN((F2-G2)/100)</f>
        <v>5036.570330734321</v>
      </c>
      <c r="K2" s="21">
        <f>-8033*LN((F2+G2)/100)</f>
        <v>4902.3607860915481</v>
      </c>
      <c r="L2" s="21">
        <f>(J2-K2)/2</f>
        <v>67.104772321386463</v>
      </c>
      <c r="M2" s="70">
        <v>4</v>
      </c>
      <c r="N2" s="19">
        <v>1.5</v>
      </c>
      <c r="O2" s="20">
        <f>F2/((100-M2)/100)</f>
        <v>56.114583333333336</v>
      </c>
      <c r="P2" s="20">
        <f>G2+N2</f>
        <v>1.95</v>
      </c>
      <c r="Q2" s="21">
        <f>-8033*LN(O2/100)</f>
        <v>4641.2621952107384</v>
      </c>
      <c r="R2" s="8">
        <f>(8033*LN((O2+P2)/100) - 8033*LN((O2-P2)/100))/2</f>
        <v>279.26180658786961</v>
      </c>
      <c r="S2" s="19">
        <v>2</v>
      </c>
      <c r="T2" s="73">
        <f>(U2+V2)/2</f>
        <v>-3300</v>
      </c>
      <c r="U2" s="39">
        <v>-4000</v>
      </c>
      <c r="V2" s="39">
        <v>-2600</v>
      </c>
      <c r="W2" s="10">
        <f>2000-T2</f>
        <v>5300</v>
      </c>
      <c r="X2" s="72">
        <f t="shared" ref="X2:Y5" si="0">(2000-U2)</f>
        <v>6000</v>
      </c>
      <c r="Y2" s="72">
        <f t="shared" si="0"/>
        <v>4600</v>
      </c>
      <c r="Z2" s="10">
        <f>ABS(X2-Y2)/2</f>
        <v>700</v>
      </c>
      <c r="AA2" s="19">
        <v>2</v>
      </c>
      <c r="AB2" s="19" t="s">
        <v>42</v>
      </c>
      <c r="AC2" s="19">
        <v>-10.95</v>
      </c>
      <c r="AD2" s="19">
        <v>0.1</v>
      </c>
      <c r="AE2" s="19">
        <v>-5.87</v>
      </c>
      <c r="AF2" s="19">
        <v>0.1</v>
      </c>
      <c r="AH2" s="10"/>
      <c r="AM2" s="41" t="s">
        <v>38</v>
      </c>
      <c r="AN2" s="10"/>
      <c r="AQ2" s="10"/>
      <c r="AR2" s="10"/>
      <c r="AS2" s="10"/>
      <c r="AT2" s="22"/>
      <c r="AU2" s="19">
        <v>96.64</v>
      </c>
      <c r="AV2" s="20">
        <v>1</v>
      </c>
      <c r="AW2" s="23"/>
      <c r="AX2" s="10"/>
      <c r="AY2" s="10"/>
      <c r="AZ2" s="19">
        <v>3</v>
      </c>
      <c r="BE2" s="19">
        <v>108.7</v>
      </c>
      <c r="BG2" s="19">
        <v>0</v>
      </c>
      <c r="BH2" s="19">
        <v>1990</v>
      </c>
      <c r="BI2" s="19" t="s">
        <v>37</v>
      </c>
      <c r="BJ2" s="19">
        <v>108.7</v>
      </c>
      <c r="BK2" s="19">
        <v>0</v>
      </c>
      <c r="BL2" s="38">
        <v>2</v>
      </c>
      <c r="BM2" s="38">
        <v>2</v>
      </c>
      <c r="BN2" s="19">
        <v>-8.8699999999999992</v>
      </c>
      <c r="BO2" s="19">
        <v>-4.76</v>
      </c>
      <c r="BP2" s="19">
        <v>0.1</v>
      </c>
      <c r="BQ2" s="19">
        <f>5730/LN(2)*LN((100-BK2)/100)</f>
        <v>0</v>
      </c>
      <c r="BU2" s="46"/>
      <c r="BX2" s="19">
        <v>108.7</v>
      </c>
      <c r="BZ2" s="10"/>
      <c r="CA2" s="10"/>
      <c r="CB2" s="24"/>
      <c r="CC2" s="23"/>
      <c r="CD2" s="25"/>
      <c r="CE2" s="14"/>
      <c r="CF2" s="26"/>
      <c r="CG2" s="18"/>
      <c r="CH2" s="27"/>
      <c r="CI2" s="23"/>
      <c r="CJ2" s="27"/>
      <c r="CK2" s="27"/>
      <c r="CL2" s="28"/>
      <c r="CO2" s="23"/>
      <c r="CP2" s="27"/>
      <c r="CQ2" s="28"/>
    </row>
    <row r="3" spans="1:95" s="19" customFormat="1" ht="10.199999999999999" x14ac:dyDescent="0.2">
      <c r="A3" s="19" t="s">
        <v>44</v>
      </c>
      <c r="B3" s="19" t="s">
        <v>45</v>
      </c>
      <c r="C3" s="19">
        <v>202</v>
      </c>
      <c r="D3" s="19">
        <v>0.5</v>
      </c>
      <c r="E3" s="19">
        <v>33.799999999999997</v>
      </c>
      <c r="F3" s="19">
        <v>55.85</v>
      </c>
      <c r="G3" s="75">
        <v>0.46</v>
      </c>
      <c r="H3" s="21">
        <f>-8033*LN(F3/100)</f>
        <v>4679.2278055786583</v>
      </c>
      <c r="I3" s="19">
        <v>66</v>
      </c>
      <c r="J3" s="21">
        <f>-8033*LN((F3-G3)/100)</f>
        <v>4745.6643583047507</v>
      </c>
      <c r="K3" s="21">
        <f>-8033*LN((F3+G3)/100)</f>
        <v>4613.3362093143251</v>
      </c>
      <c r="L3" s="21">
        <f>(J3-K3)/2</f>
        <v>66.164074495212844</v>
      </c>
      <c r="M3" s="70">
        <v>4</v>
      </c>
      <c r="N3" s="19">
        <v>1.5</v>
      </c>
      <c r="O3" s="20">
        <f>F3/((100-M3)/100)</f>
        <v>58.177083333333336</v>
      </c>
      <c r="P3" s="20">
        <f>G3+N3</f>
        <v>1.96</v>
      </c>
      <c r="Q3" s="21">
        <f>-8033*LN(O3/100)</f>
        <v>4351.3047235974482</v>
      </c>
      <c r="R3" s="8">
        <f>(8033*LN((O3+P3)/100) - 8033*LN((O3-P3)/100))/2</f>
        <v>270.73617419177663</v>
      </c>
      <c r="S3" s="19">
        <v>202</v>
      </c>
      <c r="T3" s="73">
        <f>(U3+V3)/2</f>
        <v>-2950</v>
      </c>
      <c r="U3" s="39">
        <v>-3700</v>
      </c>
      <c r="V3" s="39">
        <v>-2200</v>
      </c>
      <c r="W3" s="10">
        <f>2000-T3</f>
        <v>4950</v>
      </c>
      <c r="X3" s="72">
        <f t="shared" si="0"/>
        <v>5700</v>
      </c>
      <c r="Y3" s="72">
        <f t="shared" si="0"/>
        <v>4200</v>
      </c>
      <c r="Z3" s="10">
        <f>ABS(X3-Y3)/2</f>
        <v>750</v>
      </c>
      <c r="AA3" s="19">
        <v>202</v>
      </c>
      <c r="AB3" s="19" t="s">
        <v>44</v>
      </c>
      <c r="AC3" s="19">
        <v>-10.85</v>
      </c>
      <c r="AD3" s="19">
        <v>0.1</v>
      </c>
      <c r="AE3" s="19">
        <v>-5.8</v>
      </c>
      <c r="AF3" s="19">
        <v>0.1</v>
      </c>
      <c r="AH3" s="48"/>
      <c r="AN3" s="10"/>
      <c r="AO3" s="49"/>
      <c r="AP3" s="49"/>
      <c r="AR3" s="49"/>
      <c r="AS3" s="50"/>
      <c r="AT3" s="51"/>
      <c r="AU3" s="52"/>
      <c r="AV3" s="53"/>
      <c r="AW3" s="54"/>
      <c r="AX3" s="55"/>
      <c r="AY3" s="10"/>
      <c r="BL3" s="38"/>
      <c r="BM3" s="38"/>
      <c r="BU3" s="46"/>
      <c r="BZ3" s="10"/>
      <c r="CA3" s="10"/>
      <c r="CB3" s="24"/>
      <c r="CF3" s="26"/>
      <c r="CG3" s="26"/>
      <c r="CH3" s="27"/>
      <c r="CI3" s="23"/>
      <c r="CJ3" s="27"/>
      <c r="CK3" s="24"/>
      <c r="CL3" s="28"/>
      <c r="CO3" s="23"/>
      <c r="CP3" s="27"/>
      <c r="CQ3" s="28"/>
    </row>
    <row r="4" spans="1:95" s="19" customFormat="1" ht="10.95" customHeight="1" x14ac:dyDescent="0.2">
      <c r="A4" s="19" t="s">
        <v>46</v>
      </c>
      <c r="B4" s="19" t="s">
        <v>47</v>
      </c>
      <c r="C4" s="19">
        <v>205</v>
      </c>
      <c r="D4" s="19">
        <v>0.5</v>
      </c>
      <c r="E4" s="19">
        <v>21.8</v>
      </c>
      <c r="F4" s="19">
        <v>56.27</v>
      </c>
      <c r="G4" s="75">
        <v>0.35</v>
      </c>
      <c r="H4" s="21">
        <f>-8033*LN(F4/100)</f>
        <v>4619.0445058771465</v>
      </c>
      <c r="I4" s="19">
        <v>50</v>
      </c>
      <c r="J4" s="21">
        <f>-8033*LN((F4-G4)/100)</f>
        <v>4669.1658914063555</v>
      </c>
      <c r="K4" s="21">
        <f>-8033*LN((F4+G4)/100)</f>
        <v>4569.2339113427452</v>
      </c>
      <c r="L4" s="21">
        <f>(J4-K4)/2</f>
        <v>49.965990031805177</v>
      </c>
      <c r="M4" s="70">
        <v>4</v>
      </c>
      <c r="N4" s="19">
        <v>1.5</v>
      </c>
      <c r="O4" s="20">
        <f>F4/((100-M4)/100)</f>
        <v>58.614583333333336</v>
      </c>
      <c r="P4" s="20">
        <f>G4+N4</f>
        <v>1.85</v>
      </c>
      <c r="Q4" s="21">
        <f>-8033*LN(O4/100)</f>
        <v>4291.1214238959355</v>
      </c>
      <c r="R4" s="8">
        <f>(8033*LN((O4+P4)/100) - 8033*LN((O4-P4)/100))/2</f>
        <v>253.62267888575161</v>
      </c>
      <c r="S4" s="19">
        <v>205</v>
      </c>
      <c r="T4" s="73">
        <f>(U4+V4)/2</f>
        <v>-2950</v>
      </c>
      <c r="U4" s="39">
        <v>-3700</v>
      </c>
      <c r="V4" s="39">
        <v>-2200</v>
      </c>
      <c r="W4" s="10">
        <f>2000-T4</f>
        <v>4950</v>
      </c>
      <c r="X4" s="72">
        <f t="shared" si="0"/>
        <v>5700</v>
      </c>
      <c r="Y4" s="72">
        <f t="shared" si="0"/>
        <v>4200</v>
      </c>
      <c r="Z4" s="10">
        <f>ABS(X4-Y4)/2</f>
        <v>750</v>
      </c>
      <c r="AA4" s="19">
        <v>205</v>
      </c>
      <c r="AB4" s="19" t="s">
        <v>46</v>
      </c>
      <c r="AC4" s="19">
        <v>-13.81</v>
      </c>
      <c r="AD4" s="19">
        <v>0.1</v>
      </c>
      <c r="AE4" s="19">
        <v>-10.09</v>
      </c>
      <c r="AF4" s="19">
        <v>0.1</v>
      </c>
      <c r="AH4" s="10"/>
      <c r="AN4" s="10"/>
      <c r="AS4" s="10"/>
      <c r="AT4" s="22"/>
      <c r="AV4" s="20"/>
      <c r="AW4" s="29"/>
      <c r="AX4" s="10"/>
      <c r="AY4" s="10"/>
      <c r="BL4" s="38"/>
      <c r="BM4" s="38"/>
      <c r="BU4" s="46"/>
      <c r="BZ4" s="10"/>
      <c r="CA4" s="10"/>
      <c r="CB4" s="24"/>
      <c r="CH4" s="27"/>
      <c r="CI4" s="23"/>
      <c r="CJ4" s="27"/>
      <c r="CK4" s="24"/>
      <c r="CL4" s="28"/>
      <c r="CO4" s="23"/>
      <c r="CP4" s="27"/>
      <c r="CQ4" s="28"/>
    </row>
    <row r="5" spans="1:95" s="19" customFormat="1" ht="10.199999999999999" x14ac:dyDescent="0.2">
      <c r="A5" s="19" t="s">
        <v>50</v>
      </c>
      <c r="B5" s="19" t="s">
        <v>51</v>
      </c>
      <c r="C5" s="19">
        <v>335</v>
      </c>
      <c r="D5" s="19">
        <v>0.5</v>
      </c>
      <c r="E5" s="19">
        <v>11</v>
      </c>
      <c r="F5" s="19">
        <v>85.9</v>
      </c>
      <c r="G5" s="75">
        <v>0.8</v>
      </c>
      <c r="H5" s="21">
        <f>-8033*LN(F5/100)</f>
        <v>1220.9064057639828</v>
      </c>
      <c r="I5" s="19">
        <v>75</v>
      </c>
      <c r="J5" s="21">
        <f>-8033*LN((F5-G5)/100)</f>
        <v>1296.0695272335918</v>
      </c>
      <c r="K5" s="21">
        <f>-8033*LN((F5+G5)/100)</f>
        <v>1146.4400555854143</v>
      </c>
      <c r="L5" s="21">
        <f>(J5-K5)/2</f>
        <v>74.814735824088757</v>
      </c>
      <c r="M5" s="70">
        <v>4</v>
      </c>
      <c r="N5" s="19">
        <v>1.5</v>
      </c>
      <c r="O5" s="20">
        <f>F5/((100-M5)/100)</f>
        <v>89.479166666666671</v>
      </c>
      <c r="P5" s="20">
        <f>G5+N5</f>
        <v>2.2999999999999998</v>
      </c>
      <c r="Q5" s="21">
        <f>-8033*LN(O5/100)</f>
        <v>892.98332378277325</v>
      </c>
      <c r="R5" s="8">
        <f>(8033*LN((O5+P5)/100) - 8033*LN((O5-P5)/100))/2</f>
        <v>206.52819401016609</v>
      </c>
      <c r="S5" s="19">
        <v>335</v>
      </c>
      <c r="T5" s="73">
        <f>(U5+V5)/2</f>
        <v>1050</v>
      </c>
      <c r="U5" s="39">
        <v>650</v>
      </c>
      <c r="V5" s="39">
        <v>1450</v>
      </c>
      <c r="W5" s="10">
        <f>2000-T5</f>
        <v>950</v>
      </c>
      <c r="X5" s="72">
        <f t="shared" si="0"/>
        <v>1350</v>
      </c>
      <c r="Y5" s="72">
        <f t="shared" si="0"/>
        <v>550</v>
      </c>
      <c r="Z5" s="10">
        <f>ABS(X5-Y5)/2</f>
        <v>400</v>
      </c>
      <c r="AA5" s="19">
        <v>335</v>
      </c>
      <c r="AB5" s="19" t="s">
        <v>53</v>
      </c>
      <c r="AH5" s="10"/>
      <c r="AN5" s="10"/>
      <c r="AS5" s="23"/>
      <c r="AT5" s="30"/>
      <c r="AV5" s="20"/>
      <c r="AW5" s="42"/>
      <c r="AX5" s="31"/>
      <c r="AY5" s="31"/>
      <c r="BL5" s="10"/>
      <c r="BU5" s="46"/>
      <c r="BZ5" s="10"/>
      <c r="CA5" s="10"/>
      <c r="CB5" s="24"/>
      <c r="CC5" s="23"/>
      <c r="CE5" s="14"/>
      <c r="CG5" s="18"/>
      <c r="CH5" s="27"/>
      <c r="CI5" s="23"/>
      <c r="CJ5" s="27"/>
      <c r="CK5" s="24"/>
      <c r="CL5" s="28"/>
      <c r="CO5" s="23"/>
      <c r="CP5" s="27"/>
      <c r="CQ5" s="28"/>
    </row>
    <row r="6" spans="1:95" s="33" customFormat="1" ht="10.199999999999999" x14ac:dyDescent="0.2">
      <c r="G6" s="76"/>
      <c r="H6" s="57"/>
      <c r="O6" s="56"/>
      <c r="P6" s="56"/>
      <c r="Q6" s="57"/>
      <c r="R6" s="58"/>
      <c r="T6" s="59"/>
      <c r="U6" s="60"/>
      <c r="V6" s="60"/>
      <c r="W6" s="35"/>
      <c r="X6" s="35"/>
      <c r="Y6" s="35"/>
      <c r="Z6" s="35"/>
      <c r="AH6" s="35"/>
      <c r="AN6" s="35"/>
      <c r="AS6" s="61"/>
      <c r="AT6" s="62"/>
      <c r="AV6" s="56"/>
      <c r="AW6" s="63"/>
      <c r="AX6" s="64"/>
      <c r="AY6" s="64"/>
      <c r="BL6" s="35"/>
      <c r="BU6" s="65"/>
      <c r="BZ6" s="35"/>
      <c r="CA6" s="35"/>
      <c r="CB6" s="66"/>
      <c r="CD6" s="67"/>
      <c r="CH6" s="68"/>
      <c r="CI6" s="61"/>
      <c r="CJ6" s="68"/>
      <c r="CK6" s="66"/>
      <c r="CL6" s="69"/>
      <c r="CO6" s="61"/>
      <c r="CP6" s="68"/>
      <c r="CQ6" s="69"/>
    </row>
    <row r="7" spans="1:95" s="19" customFormat="1" ht="10.199999999999999" x14ac:dyDescent="0.2">
      <c r="A7" s="19" t="s">
        <v>62</v>
      </c>
      <c r="F7" s="19">
        <v>6.61</v>
      </c>
      <c r="G7" s="80">
        <v>0.11</v>
      </c>
      <c r="H7" s="21">
        <f>-8033*LN(F7/100)</f>
        <v>21822.339612556079</v>
      </c>
      <c r="I7" s="41">
        <v>130</v>
      </c>
      <c r="J7" s="21">
        <f>-8033*LN((F7-G7)/100)</f>
        <v>21957.145216991856</v>
      </c>
      <c r="K7" s="21">
        <f>-8033*LN((F7+G7)/100)</f>
        <v>21689.758958662216</v>
      </c>
      <c r="L7" s="79">
        <f>(J7-K7)/2</f>
        <v>133.69312916481977</v>
      </c>
      <c r="O7" s="20"/>
      <c r="P7" s="20"/>
      <c r="Q7" s="21"/>
      <c r="R7" s="8"/>
      <c r="T7" s="38"/>
      <c r="U7" s="39"/>
      <c r="V7" s="39"/>
      <c r="W7" s="10"/>
      <c r="X7" s="10"/>
      <c r="Y7" s="10"/>
      <c r="Z7" s="10"/>
      <c r="AH7" s="10"/>
      <c r="AN7" s="10"/>
      <c r="AS7" s="23"/>
      <c r="AT7" s="30"/>
      <c r="AV7" s="20"/>
      <c r="AW7" s="42"/>
      <c r="AX7" s="31"/>
      <c r="AY7" s="31"/>
      <c r="BL7" s="10"/>
      <c r="BU7" s="46"/>
      <c r="BZ7" s="10"/>
      <c r="CA7" s="10"/>
      <c r="CB7" s="24"/>
      <c r="CH7" s="27"/>
      <c r="CI7" s="23"/>
      <c r="CJ7" s="27"/>
      <c r="CK7" s="24"/>
      <c r="CL7" s="28"/>
      <c r="CO7" s="23"/>
      <c r="CP7" s="27"/>
      <c r="CQ7" s="28"/>
    </row>
    <row r="8" spans="1:95" s="19" customFormat="1" ht="10.199999999999999" x14ac:dyDescent="0.2">
      <c r="A8" s="19" t="s">
        <v>61</v>
      </c>
      <c r="F8" s="19">
        <v>3.65</v>
      </c>
      <c r="G8" s="80">
        <v>0.14000000000000001</v>
      </c>
      <c r="H8" s="21">
        <f>-8033*LN(F8/100)</f>
        <v>26592.788766756523</v>
      </c>
      <c r="I8" s="41">
        <v>300</v>
      </c>
      <c r="J8" s="21">
        <f>-8033*LN((F8-G8)/100)</f>
        <v>26906.968474983376</v>
      </c>
      <c r="K8" s="21">
        <f>-8033*LN((F8+G8)/100)</f>
        <v>26290.435872657545</v>
      </c>
      <c r="L8" s="79">
        <f>(J8-K8)/2</f>
        <v>308.26630116291562</v>
      </c>
      <c r="O8" s="20"/>
      <c r="P8" s="20"/>
      <c r="Q8" s="21"/>
      <c r="R8" s="8"/>
      <c r="T8" s="38"/>
      <c r="U8" s="39"/>
      <c r="V8" s="39"/>
      <c r="W8" s="10"/>
      <c r="X8" s="10"/>
      <c r="Y8" s="10"/>
      <c r="Z8" s="10"/>
      <c r="AH8" s="10"/>
      <c r="AN8" s="10"/>
      <c r="AS8" s="23"/>
      <c r="AT8" s="30"/>
      <c r="AV8" s="20"/>
      <c r="AW8" s="42"/>
      <c r="AX8" s="31"/>
      <c r="AY8" s="31"/>
      <c r="BL8" s="10"/>
      <c r="BU8" s="46"/>
      <c r="BZ8" s="10"/>
      <c r="CA8" s="10"/>
      <c r="CB8" s="24"/>
      <c r="CC8" s="23"/>
      <c r="CE8" s="14"/>
      <c r="CG8" s="18"/>
      <c r="CH8" s="27"/>
      <c r="CI8" s="23"/>
      <c r="CJ8" s="27"/>
      <c r="CK8" s="24"/>
      <c r="CL8" s="28"/>
      <c r="CO8" s="23"/>
      <c r="CP8" s="27"/>
      <c r="CQ8" s="28"/>
    </row>
    <row r="9" spans="1:95" s="19" customFormat="1" ht="10.199999999999999" x14ac:dyDescent="0.2">
      <c r="A9" s="19" t="s">
        <v>60</v>
      </c>
      <c r="F9" s="19">
        <v>2.38</v>
      </c>
      <c r="G9" s="80">
        <v>0.105</v>
      </c>
      <c r="H9" s="21">
        <f>-8033*LN(F9/100)</f>
        <v>30027.913886481721</v>
      </c>
      <c r="I9" s="41">
        <v>350</v>
      </c>
      <c r="J9" s="21">
        <f>-8033*LN((F9-G9)/100)</f>
        <v>30390.366343089732</v>
      </c>
      <c r="K9" s="21">
        <f>-8033*LN((F9+G9)/100)</f>
        <v>29681.111829888501</v>
      </c>
      <c r="L9" s="79">
        <f>(J9-K9)/2</f>
        <v>354.62725660061551</v>
      </c>
      <c r="O9" s="20"/>
      <c r="P9" s="20"/>
      <c r="Q9" s="21"/>
      <c r="R9" s="8"/>
      <c r="T9" s="38"/>
      <c r="U9" s="39"/>
      <c r="V9" s="39"/>
      <c r="W9" s="10"/>
      <c r="X9" s="10"/>
      <c r="Y9" s="10"/>
      <c r="Z9" s="10"/>
      <c r="AH9" s="10"/>
      <c r="AN9" s="10"/>
      <c r="AS9" s="10"/>
      <c r="AT9" s="22"/>
      <c r="AV9" s="20"/>
      <c r="AW9" s="29"/>
      <c r="AX9" s="10"/>
      <c r="AY9" s="10"/>
      <c r="BL9" s="10"/>
      <c r="BU9" s="46"/>
      <c r="BZ9" s="10"/>
      <c r="CA9" s="10"/>
      <c r="CB9" s="24"/>
      <c r="CH9" s="27"/>
      <c r="CI9" s="23"/>
      <c r="CO9" s="23"/>
      <c r="CP9" s="27"/>
      <c r="CQ9" s="28"/>
    </row>
    <row r="10" spans="1:95" s="19" customFormat="1" ht="10.199999999999999" x14ac:dyDescent="0.2">
      <c r="A10" s="19" t="s">
        <v>59</v>
      </c>
      <c r="F10" s="19">
        <v>2.02</v>
      </c>
      <c r="G10" s="80">
        <v>0.11</v>
      </c>
      <c r="H10" s="21">
        <f>-8033*LN(F10/100)</f>
        <v>31345.349794860798</v>
      </c>
      <c r="I10" s="41">
        <v>440</v>
      </c>
      <c r="J10" s="21">
        <f>-8033*LN((F10-G10)/100)</f>
        <v>31795.151760586097</v>
      </c>
      <c r="K10" s="21">
        <f>-8033*LN((F10+G10)/100)</f>
        <v>30919.404240940865</v>
      </c>
      <c r="L10" s="79">
        <f>(J10-K10)/2</f>
        <v>437.87375982261619</v>
      </c>
      <c r="O10" s="20"/>
      <c r="P10" s="20"/>
      <c r="Q10" s="21"/>
      <c r="R10" s="8"/>
      <c r="T10" s="38"/>
      <c r="U10" s="39"/>
      <c r="V10" s="39"/>
      <c r="W10" s="10"/>
      <c r="X10" s="10"/>
      <c r="Y10" s="10"/>
      <c r="Z10" s="10"/>
      <c r="AH10" s="10"/>
      <c r="AN10" s="10"/>
      <c r="AS10" s="23"/>
      <c r="AT10" s="30"/>
      <c r="AV10" s="20"/>
      <c r="AW10" s="42"/>
      <c r="AX10" s="31"/>
      <c r="AY10" s="31"/>
      <c r="BL10" s="10"/>
      <c r="BU10" s="46"/>
      <c r="BY10" s="14"/>
      <c r="BZ10" s="10"/>
      <c r="CA10" s="10"/>
      <c r="CB10" s="24"/>
      <c r="CH10" s="27"/>
      <c r="CI10" s="23"/>
      <c r="CO10" s="23"/>
      <c r="CP10" s="27"/>
      <c r="CQ10" s="28"/>
    </row>
    <row r="11" spans="1:95" s="19" customFormat="1" ht="10.199999999999999" x14ac:dyDescent="0.2">
      <c r="G11" s="75"/>
      <c r="H11" s="21"/>
      <c r="O11" s="20"/>
      <c r="P11" s="20"/>
      <c r="Q11" s="21"/>
      <c r="R11" s="8"/>
      <c r="T11" s="38"/>
      <c r="U11" s="39"/>
      <c r="V11" s="39"/>
      <c r="W11" s="10"/>
      <c r="X11" s="10"/>
      <c r="Y11" s="10"/>
      <c r="Z11" s="10"/>
      <c r="AH11" s="10"/>
      <c r="AN11" s="10"/>
      <c r="AS11" s="10"/>
      <c r="AT11" s="22"/>
      <c r="AV11" s="20"/>
      <c r="AW11" s="29"/>
      <c r="AX11" s="10"/>
      <c r="AY11" s="10"/>
      <c r="BL11" s="10"/>
      <c r="BU11" s="46"/>
      <c r="BY11" s="14"/>
      <c r="BZ11" s="10"/>
      <c r="CA11" s="10"/>
      <c r="CB11" s="24"/>
      <c r="CH11" s="27"/>
      <c r="CI11" s="23"/>
      <c r="CO11" s="23"/>
      <c r="CP11" s="27"/>
      <c r="CQ11" s="28"/>
    </row>
    <row r="12" spans="1:95" s="19" customFormat="1" ht="10.199999999999999" x14ac:dyDescent="0.2">
      <c r="G12" s="75"/>
      <c r="H12" s="21"/>
      <c r="O12" s="20"/>
      <c r="P12" s="20"/>
      <c r="Q12" s="21"/>
      <c r="R12" s="8"/>
      <c r="T12" s="38"/>
      <c r="U12" s="39"/>
      <c r="V12" s="39"/>
      <c r="W12" s="10"/>
      <c r="X12" s="10"/>
      <c r="Y12" s="10"/>
      <c r="Z12" s="10"/>
      <c r="AH12" s="10"/>
      <c r="AN12" s="10"/>
      <c r="AS12" s="23"/>
      <c r="AT12" s="30"/>
      <c r="AV12" s="20"/>
      <c r="AW12" s="42"/>
      <c r="AX12" s="31"/>
      <c r="AY12" s="31"/>
      <c r="BL12" s="10"/>
      <c r="BU12" s="46"/>
      <c r="BY12" s="14"/>
      <c r="BZ12" s="10"/>
      <c r="CA12" s="10"/>
      <c r="CB12" s="24"/>
      <c r="CC12" s="23"/>
      <c r="CE12" s="14"/>
      <c r="CG12" s="18"/>
      <c r="CH12" s="27"/>
      <c r="CI12" s="23"/>
      <c r="CJ12" s="27"/>
      <c r="CK12" s="24"/>
      <c r="CL12" s="28"/>
      <c r="CO12" s="23"/>
      <c r="CP12" s="27"/>
      <c r="CQ12" s="28"/>
    </row>
    <row r="13" spans="1:95" s="14" customFormat="1" ht="10.199999999999999" x14ac:dyDescent="0.2">
      <c r="G13" s="77"/>
      <c r="H13" s="32"/>
      <c r="Q13" s="32"/>
      <c r="T13" s="9"/>
      <c r="W13" s="9"/>
      <c r="X13" s="9"/>
      <c r="Y13" s="9"/>
      <c r="Z13" s="9"/>
      <c r="AH13" s="9"/>
      <c r="AN13" s="9"/>
      <c r="AS13" s="9"/>
      <c r="AT13" s="30"/>
      <c r="AW13" s="23"/>
      <c r="AX13" s="9"/>
      <c r="AY13" s="9"/>
      <c r="BC13" s="19"/>
      <c r="BD13" s="19"/>
      <c r="BE13" s="19"/>
      <c r="BF13" s="19"/>
      <c r="BK13" s="19"/>
      <c r="BL13" s="9"/>
      <c r="BM13" s="9"/>
      <c r="BQ13" s="19"/>
      <c r="BX13" s="19"/>
      <c r="BZ13" s="9"/>
      <c r="CA13" s="9"/>
    </row>
    <row r="14" spans="1:95" s="14" customFormat="1" ht="10.199999999999999" x14ac:dyDescent="0.2">
      <c r="G14" s="77"/>
      <c r="H14" s="32"/>
      <c r="Q14" s="32"/>
      <c r="T14" s="9"/>
      <c r="W14" s="9"/>
      <c r="X14" s="9"/>
      <c r="Y14" s="9"/>
      <c r="Z14" s="9"/>
      <c r="AH14" s="9"/>
      <c r="AN14" s="9"/>
      <c r="AQ14" s="9"/>
      <c r="AR14" s="9"/>
      <c r="AS14" s="9"/>
      <c r="AT14" s="30"/>
      <c r="AW14" s="23"/>
      <c r="AX14" s="9"/>
      <c r="AY14" s="9"/>
      <c r="BC14" s="19"/>
      <c r="BD14" s="19"/>
      <c r="BE14" s="19"/>
      <c r="BF14" s="19"/>
      <c r="BL14" s="9"/>
      <c r="BM14" s="9"/>
    </row>
    <row r="15" spans="1:95" s="14" customFormat="1" ht="10.199999999999999" x14ac:dyDescent="0.2">
      <c r="G15" s="77"/>
      <c r="H15" s="32"/>
      <c r="Q15" s="32"/>
      <c r="T15" s="9"/>
      <c r="W15" s="9"/>
      <c r="X15" s="9"/>
      <c r="Y15" s="9"/>
      <c r="Z15" s="9"/>
      <c r="AH15" s="9"/>
      <c r="AN15" s="9"/>
      <c r="AQ15" s="9"/>
      <c r="AR15" s="9"/>
      <c r="AS15" s="9"/>
      <c r="AT15" s="30"/>
      <c r="AU15" s="47"/>
      <c r="AW15" s="23"/>
      <c r="AX15" s="9"/>
      <c r="AY15" s="43"/>
      <c r="BC15" s="19"/>
      <c r="BD15" s="19"/>
      <c r="BE15" s="19"/>
      <c r="BF15" s="19"/>
      <c r="BK15" s="19"/>
      <c r="BL15" s="9"/>
      <c r="BM15" s="9"/>
      <c r="BQ15" s="19"/>
      <c r="BY15" s="33"/>
    </row>
    <row r="16" spans="1:95" s="14" customFormat="1" x14ac:dyDescent="0.25">
      <c r="G16" s="77"/>
      <c r="H16" s="32"/>
      <c r="Q16" s="32"/>
      <c r="T16" s="9"/>
      <c r="W16" s="9"/>
      <c r="X16" s="9"/>
      <c r="Y16" s="9"/>
      <c r="Z16" s="9"/>
      <c r="AH16" s="9"/>
      <c r="AN16" s="9"/>
      <c r="AQ16" s="9"/>
      <c r="AR16" s="9"/>
      <c r="AS16" s="9"/>
      <c r="AT16" s="30"/>
      <c r="AU16" s="44"/>
      <c r="AW16" s="23"/>
      <c r="AX16" s="9"/>
      <c r="AY16" s="9"/>
      <c r="BC16" s="19"/>
      <c r="BD16" s="19"/>
      <c r="BE16" s="19"/>
      <c r="BF16" s="19"/>
      <c r="BK16" s="19"/>
      <c r="BL16" s="9"/>
      <c r="BM16" s="9"/>
      <c r="BQ16" s="19"/>
      <c r="BY16"/>
    </row>
    <row r="17" spans="7:80" s="14" customFormat="1" x14ac:dyDescent="0.25">
      <c r="G17" s="77"/>
      <c r="H17" s="23"/>
      <c r="Q17" s="32"/>
      <c r="T17" s="9"/>
      <c r="W17" s="9"/>
      <c r="X17" s="9"/>
      <c r="Y17" s="9"/>
      <c r="Z17" s="9"/>
      <c r="AH17" s="9"/>
      <c r="AN17" s="9"/>
      <c r="AQ17" s="9"/>
      <c r="AR17" s="9"/>
      <c r="AS17" s="9"/>
      <c r="AT17" s="30"/>
      <c r="AU17"/>
      <c r="AW17" s="23"/>
      <c r="AX17" s="9"/>
      <c r="AY17" s="9"/>
      <c r="BC17" s="19"/>
      <c r="BD17" s="19"/>
      <c r="BE17" s="19"/>
      <c r="BF17" s="19"/>
      <c r="BK17" s="19"/>
      <c r="BL17" s="9"/>
      <c r="BM17" s="9"/>
      <c r="BQ17" s="19"/>
      <c r="BY17"/>
    </row>
    <row r="18" spans="7:80" s="14" customFormat="1" x14ac:dyDescent="0.25">
      <c r="G18" s="77"/>
      <c r="H18" s="32"/>
      <c r="Q18" s="32"/>
      <c r="T18" s="9"/>
      <c r="W18" s="9"/>
      <c r="X18" s="9"/>
      <c r="Y18" s="9"/>
      <c r="Z18" s="9"/>
      <c r="AH18" s="9"/>
      <c r="AN18" s="9"/>
      <c r="AQ18" s="9"/>
      <c r="AR18" s="9"/>
      <c r="AS18" s="9"/>
      <c r="AT18" s="30"/>
      <c r="AW18" s="23"/>
      <c r="AX18" s="9"/>
      <c r="AY18" s="9"/>
      <c r="BC18" s="19"/>
      <c r="BD18" s="19"/>
      <c r="BE18" s="19"/>
      <c r="BK18" s="19"/>
      <c r="BL18" s="9"/>
      <c r="BM18" s="9"/>
      <c r="BQ18" s="19"/>
      <c r="BY18"/>
    </row>
    <row r="19" spans="7:80" s="14" customFormat="1" x14ac:dyDescent="0.25">
      <c r="G19" s="77"/>
      <c r="H19" s="32"/>
      <c r="Q19" s="32"/>
      <c r="T19" s="9"/>
      <c r="W19" s="9"/>
      <c r="X19" s="9"/>
      <c r="Y19" s="9"/>
      <c r="Z19" s="9"/>
      <c r="AH19" s="9"/>
      <c r="AN19" s="9"/>
      <c r="AQ19" s="9"/>
      <c r="AR19" s="9"/>
      <c r="AS19" s="9"/>
      <c r="AT19" s="30"/>
      <c r="AW19" s="23"/>
      <c r="AX19" s="9"/>
      <c r="AY19" s="9"/>
      <c r="BC19" s="19"/>
      <c r="BD19" s="19"/>
      <c r="BE19" s="19"/>
      <c r="BK19" s="19"/>
      <c r="BL19" s="9"/>
      <c r="BM19" s="9"/>
      <c r="BQ19" s="19"/>
      <c r="BY19"/>
    </row>
    <row r="20" spans="7:80" s="33" customFormat="1" x14ac:dyDescent="0.25">
      <c r="G20" s="75"/>
      <c r="H20" s="21"/>
      <c r="O20" s="20"/>
      <c r="P20" s="20"/>
      <c r="Q20" s="21"/>
      <c r="T20" s="34"/>
      <c r="U20" s="20"/>
      <c r="V20" s="20"/>
      <c r="W20" s="10"/>
      <c r="X20" s="10"/>
      <c r="Y20" s="10"/>
      <c r="Z20" s="10"/>
      <c r="AH20" s="35"/>
      <c r="AN20" s="35"/>
      <c r="AQ20" s="35"/>
      <c r="AR20" s="35"/>
      <c r="AS20" s="35"/>
      <c r="AT20" s="36"/>
      <c r="AV20" s="20"/>
      <c r="AW20" s="37"/>
      <c r="AX20" s="35"/>
      <c r="AY20" s="35"/>
      <c r="BC20" s="19"/>
      <c r="BD20" s="19"/>
      <c r="BE20" s="19"/>
      <c r="BF20" s="14"/>
      <c r="BK20" s="19"/>
      <c r="BL20" s="35"/>
      <c r="BM20" s="35"/>
      <c r="BQ20" s="19"/>
      <c r="BY20"/>
      <c r="BZ20" s="35"/>
      <c r="CA20" s="35"/>
      <c r="CB20" s="24"/>
    </row>
    <row r="21" spans="7:80" x14ac:dyDescent="0.25">
      <c r="BC21" s="19"/>
      <c r="BD21" s="19"/>
      <c r="BE21" s="19"/>
      <c r="BF21" s="14"/>
      <c r="BK21" s="4"/>
      <c r="BQ21" s="4"/>
    </row>
    <row r="22" spans="7:80" x14ac:dyDescent="0.25">
      <c r="BC22" s="19">
        <v>0.16</v>
      </c>
      <c r="BD22" s="19">
        <v>0.48</v>
      </c>
      <c r="BE22" s="19">
        <v>1.5</v>
      </c>
      <c r="BF22" s="14"/>
      <c r="BK22" s="4"/>
      <c r="BQ22" s="4"/>
    </row>
    <row r="23" spans="7:80" x14ac:dyDescent="0.25">
      <c r="BC23" s="14"/>
      <c r="BD23" s="14"/>
      <c r="BE23" s="19"/>
      <c r="BF23" s="14"/>
      <c r="BK23" s="4"/>
      <c r="BQ23" s="4"/>
    </row>
    <row r="24" spans="7:80" x14ac:dyDescent="0.25">
      <c r="BC24" s="14"/>
      <c r="BD24" s="14"/>
      <c r="BE24" s="14"/>
      <c r="BF24" s="14"/>
      <c r="BK24" s="4"/>
      <c r="BQ24" s="4"/>
    </row>
    <row r="25" spans="7:80" x14ac:dyDescent="0.25">
      <c r="BC25" s="14"/>
      <c r="BD25" s="14"/>
      <c r="BE25" s="14"/>
      <c r="BF25" s="33"/>
      <c r="BK25" s="4"/>
      <c r="BQ25" s="4"/>
    </row>
    <row r="26" spans="7:80" x14ac:dyDescent="0.25">
      <c r="BC26" s="14"/>
      <c r="BD26" s="14"/>
      <c r="BE26" s="14"/>
      <c r="BK26" s="4"/>
      <c r="BQ26" s="4"/>
    </row>
    <row r="27" spans="7:80" x14ac:dyDescent="0.25">
      <c r="BC27" s="14"/>
      <c r="BD27" s="14"/>
      <c r="BE27" s="14"/>
      <c r="BK27" s="4"/>
      <c r="BQ27" s="4"/>
    </row>
    <row r="28" spans="7:80" x14ac:dyDescent="0.25">
      <c r="BC28" s="14"/>
      <c r="BD28" s="14"/>
      <c r="BE28" s="14"/>
      <c r="BK28" s="4"/>
      <c r="BQ28" s="4"/>
    </row>
    <row r="29" spans="7:80" x14ac:dyDescent="0.25">
      <c r="BC29" s="14"/>
      <c r="BD29" s="14"/>
      <c r="BE29" s="14"/>
      <c r="BK29" s="4"/>
      <c r="BQ29" s="4"/>
    </row>
    <row r="30" spans="7:80" x14ac:dyDescent="0.25">
      <c r="BC30" s="33"/>
      <c r="BD30" s="33"/>
      <c r="BE30" s="33">
        <v>-52</v>
      </c>
      <c r="BK30" s="4"/>
      <c r="BQ30" s="4"/>
    </row>
  </sheetData>
  <phoneticPr fontId="6" type="noConversion"/>
  <printOptions gridLines="1" gridLinesSet="0"/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0"/>
  <sheetViews>
    <sheetView workbookViewId="0">
      <selection activeCell="J2" sqref="J2"/>
    </sheetView>
  </sheetViews>
  <sheetFormatPr baseColWidth="10" defaultRowHeight="12.6" x14ac:dyDescent="0.25"/>
  <cols>
    <col min="1" max="1" width="11.6640625" customWidth="1"/>
    <col min="2" max="2" width="10.6640625" customWidth="1"/>
    <col min="3" max="3" width="7.88671875" customWidth="1"/>
    <col min="4" max="4" width="4.6640625" customWidth="1"/>
    <col min="5" max="5" width="3.88671875" customWidth="1"/>
    <col min="6" max="6" width="11.109375" customWidth="1"/>
    <col min="7" max="7" width="5.109375" customWidth="1"/>
    <col min="8" max="8" width="19.88671875" style="5" customWidth="1"/>
    <col min="9" max="9" width="5.109375" customWidth="1"/>
    <col min="10" max="10" width="5.6640625" customWidth="1"/>
    <col min="11" max="11" width="4.6640625" customWidth="1"/>
    <col min="12" max="12" width="23.6640625" customWidth="1"/>
    <col min="13" max="13" width="4.6640625" customWidth="1"/>
    <col min="14" max="14" width="11.6640625" style="5" customWidth="1"/>
    <col min="15" max="15" width="4.6640625" customWidth="1"/>
    <col min="16" max="16" width="7.88671875" customWidth="1"/>
    <col min="17" max="17" width="30.33203125" style="1" customWidth="1"/>
    <col min="18" max="18" width="5.5546875" customWidth="1"/>
    <col min="19" max="19" width="5.33203125" customWidth="1"/>
    <col min="20" max="20" width="25.6640625" style="1" customWidth="1"/>
    <col min="21" max="21" width="5.5546875" style="1" customWidth="1"/>
    <col min="22" max="22" width="5.33203125" style="1" customWidth="1"/>
    <col min="23" max="23" width="8.44140625" style="1" customWidth="1"/>
    <col min="24" max="24" width="7.88671875" customWidth="1"/>
    <col min="25" max="25" width="11.88671875" customWidth="1"/>
    <col min="26" max="29" width="7.88671875" customWidth="1"/>
    <col min="31" max="31" width="9.33203125" style="1" customWidth="1"/>
    <col min="32" max="34" width="4.6640625" customWidth="1"/>
    <col min="35" max="35" width="3.33203125" customWidth="1"/>
    <col min="36" max="36" width="15.109375" customWidth="1"/>
    <col min="37" max="37" width="20.109375" style="1" customWidth="1"/>
    <col min="38" max="38" width="12.88671875" customWidth="1"/>
    <col min="39" max="39" width="7.88671875" style="6" customWidth="1"/>
    <col min="40" max="40" width="13.6640625" style="1" customWidth="1"/>
    <col min="41" max="41" width="16" style="1" customWidth="1"/>
    <col min="42" max="42" width="12.109375" style="1" customWidth="1"/>
    <col min="43" max="43" width="5.6640625" style="71" customWidth="1"/>
    <col min="44" max="44" width="11.109375" customWidth="1"/>
    <col min="45" max="45" width="5.109375" customWidth="1"/>
    <col min="46" max="46" width="5.44140625" style="3" customWidth="1"/>
    <col min="47" max="47" width="10" style="1" customWidth="1"/>
    <col min="48" max="48" width="5.6640625" style="1" customWidth="1"/>
    <col min="49" max="49" width="7.88671875" customWidth="1"/>
    <col min="50" max="50" width="14.109375" customWidth="1"/>
    <col min="51" max="51" width="4.6640625" customWidth="1"/>
    <col min="52" max="52" width="18.33203125" customWidth="1"/>
    <col min="53" max="53" width="19.44140625" customWidth="1"/>
    <col min="54" max="54" width="7.88671875" customWidth="1"/>
    <col min="55" max="55" width="20.5546875" customWidth="1"/>
    <col min="56" max="56" width="15.33203125" customWidth="1"/>
    <col min="57" max="57" width="11.6640625" customWidth="1"/>
    <col min="58" max="58" width="7.6640625" customWidth="1"/>
    <col min="59" max="59" width="7.88671875" customWidth="1"/>
    <col min="60" max="60" width="5.6640625" customWidth="1"/>
    <col min="61" max="62" width="9.33203125" style="1" customWidth="1"/>
    <col min="63" max="63" width="10" customWidth="1"/>
    <col min="64" max="65" width="10.109375" customWidth="1"/>
    <col min="66" max="66" width="9.6640625" customWidth="1"/>
    <col min="67" max="67" width="5.44140625" customWidth="1"/>
    <col min="68" max="68" width="9.33203125" customWidth="1"/>
    <col min="70" max="70" width="16.6640625" customWidth="1"/>
    <col min="71" max="71" width="18.33203125" customWidth="1"/>
    <col min="72" max="72" width="19.44140625" customWidth="1"/>
    <col min="73" max="73" width="7.88671875" customWidth="1"/>
    <col min="74" max="75" width="20.5546875" customWidth="1"/>
    <col min="76" max="76" width="12.44140625" customWidth="1"/>
    <col min="77" max="77" width="13.6640625" customWidth="1"/>
    <col min="78" max="78" width="8.5546875" customWidth="1"/>
    <col min="79" max="80" width="9.6640625" customWidth="1"/>
    <col min="81" max="81" width="13.88671875" customWidth="1"/>
    <col min="82" max="82" width="11" customWidth="1"/>
    <col min="83" max="83" width="20.109375" customWidth="1"/>
    <col min="84" max="84" width="23.5546875" customWidth="1"/>
    <col min="85" max="85" width="17.44140625" customWidth="1"/>
    <col min="86" max="86" width="14.33203125" customWidth="1"/>
    <col min="87" max="87" width="8" customWidth="1"/>
    <col min="89" max="89" width="13.6640625" customWidth="1"/>
    <col min="90" max="90" width="28.33203125" customWidth="1"/>
    <col min="91" max="91" width="17.44140625" customWidth="1"/>
    <col min="92" max="92" width="12.6640625" customWidth="1"/>
  </cols>
  <sheetData>
    <row r="1" spans="1:92" s="9" customFormat="1" ht="10.199999999999999" x14ac:dyDescent="0.2">
      <c r="A1" s="9" t="s">
        <v>0</v>
      </c>
      <c r="B1" s="9" t="s">
        <v>1</v>
      </c>
      <c r="C1" s="10" t="s">
        <v>39</v>
      </c>
      <c r="D1" s="10" t="s">
        <v>3</v>
      </c>
      <c r="E1" s="9" t="s">
        <v>4</v>
      </c>
      <c r="F1" s="9" t="s">
        <v>5</v>
      </c>
      <c r="G1" s="9" t="s">
        <v>6</v>
      </c>
      <c r="H1" s="11" t="s">
        <v>7</v>
      </c>
      <c r="I1" s="9" t="s">
        <v>6</v>
      </c>
      <c r="J1" s="9" t="s">
        <v>8</v>
      </c>
      <c r="K1" s="9" t="s">
        <v>3</v>
      </c>
      <c r="L1" s="9" t="s">
        <v>41</v>
      </c>
      <c r="M1" s="9" t="s">
        <v>3</v>
      </c>
      <c r="N1" s="11" t="s">
        <v>9</v>
      </c>
      <c r="O1" s="9" t="s">
        <v>3</v>
      </c>
      <c r="P1" s="10"/>
      <c r="Q1" s="9" t="s">
        <v>40</v>
      </c>
      <c r="R1" s="9" t="s">
        <v>10</v>
      </c>
      <c r="S1" s="9" t="s">
        <v>11</v>
      </c>
      <c r="T1" s="9" t="s">
        <v>52</v>
      </c>
      <c r="U1" s="9" t="s">
        <v>10</v>
      </c>
      <c r="V1" s="9" t="s">
        <v>11</v>
      </c>
      <c r="W1" s="9" t="s">
        <v>12</v>
      </c>
      <c r="X1" s="10" t="s">
        <v>39</v>
      </c>
      <c r="Y1" s="9" t="s">
        <v>0</v>
      </c>
      <c r="Z1" s="10" t="s">
        <v>48</v>
      </c>
      <c r="AA1" s="10" t="s">
        <v>3</v>
      </c>
      <c r="AB1" s="10" t="s">
        <v>49</v>
      </c>
      <c r="AC1" s="10" t="s">
        <v>3</v>
      </c>
      <c r="AD1" s="12" t="s">
        <v>14</v>
      </c>
      <c r="AE1" s="9" t="s">
        <v>15</v>
      </c>
      <c r="AF1" s="9" t="s">
        <v>3</v>
      </c>
      <c r="AJ1" s="40" t="s">
        <v>16</v>
      </c>
      <c r="AK1" s="9" t="s">
        <v>17</v>
      </c>
      <c r="AL1" s="13" t="s">
        <v>18</v>
      </c>
      <c r="AM1" s="14" t="s">
        <v>19</v>
      </c>
      <c r="AN1" s="13" t="s">
        <v>20</v>
      </c>
      <c r="AO1" s="13" t="s">
        <v>21</v>
      </c>
      <c r="AP1" s="13" t="s">
        <v>22</v>
      </c>
      <c r="AQ1" s="15" t="s">
        <v>8</v>
      </c>
      <c r="AR1" s="9" t="s">
        <v>5</v>
      </c>
      <c r="AS1" s="9" t="s">
        <v>6</v>
      </c>
      <c r="AT1" s="16" t="s">
        <v>23</v>
      </c>
      <c r="AU1" s="17" t="s">
        <v>24</v>
      </c>
      <c r="AV1" s="17"/>
      <c r="AW1" s="10" t="s">
        <v>2</v>
      </c>
      <c r="AX1" s="9" t="s">
        <v>25</v>
      </c>
      <c r="AY1" s="9" t="s">
        <v>3</v>
      </c>
      <c r="AZ1" s="9" t="s">
        <v>26</v>
      </c>
      <c r="BA1" s="9" t="s">
        <v>27</v>
      </c>
      <c r="BB1" s="10" t="s">
        <v>13</v>
      </c>
      <c r="BC1" s="9" t="s">
        <v>28</v>
      </c>
      <c r="BD1" s="9" t="s">
        <v>29</v>
      </c>
      <c r="BE1" s="9" t="s">
        <v>30</v>
      </c>
      <c r="BF1" s="9" t="s">
        <v>31</v>
      </c>
      <c r="BG1" s="10" t="s">
        <v>13</v>
      </c>
      <c r="BH1" s="10" t="s">
        <v>8</v>
      </c>
      <c r="BI1" s="9" t="s">
        <v>15</v>
      </c>
      <c r="BJ1" s="9" t="s">
        <v>3</v>
      </c>
      <c r="BK1" s="9" t="s">
        <v>32</v>
      </c>
      <c r="BL1" s="9" t="s">
        <v>33</v>
      </c>
      <c r="BM1" s="9" t="s">
        <v>34</v>
      </c>
      <c r="BN1" s="10" t="s">
        <v>35</v>
      </c>
      <c r="BR1" s="45" t="s">
        <v>36</v>
      </c>
      <c r="BS1" s="9" t="s">
        <v>26</v>
      </c>
      <c r="BT1" s="9" t="s">
        <v>27</v>
      </c>
      <c r="BU1" s="10" t="s">
        <v>13</v>
      </c>
      <c r="BV1" s="9" t="s">
        <v>28</v>
      </c>
      <c r="CD1" s="18"/>
    </row>
    <row r="2" spans="1:92" s="19" customFormat="1" ht="10.199999999999999" x14ac:dyDescent="0.2">
      <c r="A2" s="19" t="s">
        <v>42</v>
      </c>
      <c r="B2" s="19" t="s">
        <v>43</v>
      </c>
      <c r="C2" s="19">
        <v>2</v>
      </c>
      <c r="D2" s="19">
        <v>0.5</v>
      </c>
      <c r="E2" s="19">
        <v>39.5</v>
      </c>
      <c r="F2" s="19">
        <v>53.87</v>
      </c>
      <c r="G2" s="20">
        <v>0.45</v>
      </c>
      <c r="H2" s="21">
        <f>-8033*LN(F2/100)</f>
        <v>4969.1852771919484</v>
      </c>
      <c r="I2" s="19">
        <v>67</v>
      </c>
      <c r="J2" s="70">
        <v>10</v>
      </c>
      <c r="K2" s="19">
        <v>1.5</v>
      </c>
      <c r="L2" s="20">
        <f>F2/((100-J2)/100)</f>
        <v>59.855555555555554</v>
      </c>
      <c r="M2" s="20">
        <f>G2+K2</f>
        <v>1.95</v>
      </c>
      <c r="N2" s="21">
        <f>-8033*LN(L2/100)</f>
        <v>4122.8242549126298</v>
      </c>
      <c r="O2" s="8">
        <f>(8033*LN((L2+M2)/100) - 8033*LN((L2-M2)/100))/2</f>
        <v>261.79516994784444</v>
      </c>
      <c r="Q2" s="38">
        <f>(R2+S2)/2</f>
        <v>-2700</v>
      </c>
      <c r="R2" s="39">
        <v>-1900</v>
      </c>
      <c r="S2" s="39">
        <v>-3500</v>
      </c>
      <c r="T2" s="10">
        <f>2000-Q2</f>
        <v>4700</v>
      </c>
      <c r="U2" s="10">
        <f t="shared" ref="U2:V5" si="0">(2000-R2)</f>
        <v>3900</v>
      </c>
      <c r="V2" s="10">
        <f t="shared" si="0"/>
        <v>5500</v>
      </c>
      <c r="W2" s="10">
        <f>ABS(U2-V2)/2</f>
        <v>800</v>
      </c>
      <c r="X2" s="19">
        <v>2</v>
      </c>
      <c r="Y2" s="19" t="s">
        <v>42</v>
      </c>
      <c r="Z2" s="19">
        <v>-10.95</v>
      </c>
      <c r="AA2" s="19">
        <v>0.1</v>
      </c>
      <c r="AB2" s="19">
        <v>-5.87</v>
      </c>
      <c r="AC2" s="19">
        <v>0.1</v>
      </c>
      <c r="AE2" s="10"/>
      <c r="AJ2" s="41" t="s">
        <v>38</v>
      </c>
      <c r="AK2" s="10"/>
      <c r="AN2" s="10"/>
      <c r="AO2" s="10"/>
      <c r="AP2" s="10"/>
      <c r="AQ2" s="22"/>
      <c r="AR2" s="19">
        <v>96.64</v>
      </c>
      <c r="AS2" s="20">
        <v>1</v>
      </c>
      <c r="AT2" s="23"/>
      <c r="AU2" s="10"/>
      <c r="AV2" s="10"/>
      <c r="AW2" s="19">
        <v>3</v>
      </c>
      <c r="BB2" s="19">
        <v>108.7</v>
      </c>
      <c r="BD2" s="19">
        <v>0</v>
      </c>
      <c r="BE2" s="19">
        <v>1990</v>
      </c>
      <c r="BF2" s="19" t="s">
        <v>37</v>
      </c>
      <c r="BG2" s="19">
        <v>108.7</v>
      </c>
      <c r="BH2" s="19">
        <v>0</v>
      </c>
      <c r="BI2" s="38">
        <v>2</v>
      </c>
      <c r="BJ2" s="38">
        <v>2</v>
      </c>
      <c r="BK2" s="19">
        <v>-8.8699999999999992</v>
      </c>
      <c r="BL2" s="19">
        <v>-4.76</v>
      </c>
      <c r="BM2" s="19">
        <v>0.1</v>
      </c>
      <c r="BN2" s="19">
        <f>5730/LN(2)*LN((100-BH2)/100)</f>
        <v>0</v>
      </c>
      <c r="BR2" s="46"/>
      <c r="BU2" s="19">
        <v>108.7</v>
      </c>
      <c r="BW2" s="10"/>
      <c r="BX2" s="10"/>
      <c r="BY2" s="24"/>
      <c r="BZ2" s="23"/>
      <c r="CA2" s="25"/>
      <c r="CB2" s="14"/>
      <c r="CC2" s="26"/>
      <c r="CD2" s="18"/>
      <c r="CE2" s="27"/>
      <c r="CF2" s="23"/>
      <c r="CG2" s="27"/>
      <c r="CH2" s="27"/>
      <c r="CI2" s="28"/>
      <c r="CL2" s="23"/>
      <c r="CM2" s="27"/>
      <c r="CN2" s="28"/>
    </row>
    <row r="3" spans="1:92" s="19" customFormat="1" ht="10.199999999999999" x14ac:dyDescent="0.2">
      <c r="A3" s="19" t="s">
        <v>44</v>
      </c>
      <c r="B3" s="19" t="s">
        <v>45</v>
      </c>
      <c r="C3" s="19">
        <v>202</v>
      </c>
      <c r="D3" s="19">
        <v>0.5</v>
      </c>
      <c r="E3" s="19">
        <v>33.799999999999997</v>
      </c>
      <c r="F3" s="19">
        <v>55.85</v>
      </c>
      <c r="G3" s="20">
        <v>0.46</v>
      </c>
      <c r="H3" s="21">
        <f>-8033*LN(F3/100)</f>
        <v>4679.2278055786583</v>
      </c>
      <c r="I3" s="19">
        <v>66</v>
      </c>
      <c r="J3" s="70">
        <v>10</v>
      </c>
      <c r="K3" s="19">
        <v>1.5</v>
      </c>
      <c r="L3" s="20">
        <f>F3/((100-J3)/100)</f>
        <v>62.055555555555557</v>
      </c>
      <c r="M3" s="20">
        <f>G3+K3</f>
        <v>1.96</v>
      </c>
      <c r="N3" s="21">
        <f>-8033*LN(L3/100)</f>
        <v>3832.8667832993401</v>
      </c>
      <c r="O3" s="8">
        <f>(8033*LN((L3+M3)/100) - 8033*LN((L3-M3)/100))/2</f>
        <v>253.80352424526359</v>
      </c>
      <c r="Q3" s="38">
        <f>(R3+S3)/2</f>
        <v>-2250</v>
      </c>
      <c r="R3" s="39">
        <v>-1500</v>
      </c>
      <c r="S3" s="39">
        <v>-3000</v>
      </c>
      <c r="T3" s="10">
        <f>2000-Q3</f>
        <v>4250</v>
      </c>
      <c r="U3" s="10">
        <f t="shared" si="0"/>
        <v>3500</v>
      </c>
      <c r="V3" s="10">
        <f t="shared" si="0"/>
        <v>5000</v>
      </c>
      <c r="W3" s="10">
        <f>ABS(U3-V3)/2</f>
        <v>750</v>
      </c>
      <c r="X3" s="19">
        <v>202</v>
      </c>
      <c r="Y3" s="19" t="s">
        <v>44</v>
      </c>
      <c r="Z3" s="19">
        <v>-10.85</v>
      </c>
      <c r="AA3" s="19">
        <v>0.1</v>
      </c>
      <c r="AB3" s="19">
        <v>-5.8</v>
      </c>
      <c r="AC3" s="19">
        <v>0.1</v>
      </c>
      <c r="AE3" s="48"/>
      <c r="AK3" s="10"/>
      <c r="AL3" s="49"/>
      <c r="AM3" s="49"/>
      <c r="AO3" s="49"/>
      <c r="AP3" s="50"/>
      <c r="AQ3" s="51"/>
      <c r="AR3" s="52"/>
      <c r="AS3" s="53"/>
      <c r="AT3" s="54"/>
      <c r="AU3" s="55"/>
      <c r="AV3" s="10"/>
      <c r="BI3" s="38"/>
      <c r="BJ3" s="38"/>
      <c r="BR3" s="46"/>
      <c r="BW3" s="10"/>
      <c r="BX3" s="10"/>
      <c r="BY3" s="24"/>
      <c r="CC3" s="26"/>
      <c r="CD3" s="26"/>
      <c r="CE3" s="27"/>
      <c r="CF3" s="23"/>
      <c r="CG3" s="27"/>
      <c r="CH3" s="24"/>
      <c r="CI3" s="28"/>
      <c r="CL3" s="23"/>
      <c r="CM3" s="27"/>
      <c r="CN3" s="28"/>
    </row>
    <row r="4" spans="1:92" s="19" customFormat="1" ht="10.95" customHeight="1" x14ac:dyDescent="0.2">
      <c r="A4" s="19" t="s">
        <v>46</v>
      </c>
      <c r="B4" s="19" t="s">
        <v>47</v>
      </c>
      <c r="C4" s="19">
        <v>205</v>
      </c>
      <c r="D4" s="19">
        <v>0.5</v>
      </c>
      <c r="E4" s="19">
        <v>21.8</v>
      </c>
      <c r="F4" s="19">
        <v>56.27</v>
      </c>
      <c r="G4" s="20">
        <v>0.35</v>
      </c>
      <c r="H4" s="21">
        <f>-8033*LN(F4/100)</f>
        <v>4619.0445058771465</v>
      </c>
      <c r="I4" s="19">
        <v>50</v>
      </c>
      <c r="J4" s="70">
        <v>10</v>
      </c>
      <c r="K4" s="19">
        <v>1.5</v>
      </c>
      <c r="L4" s="20">
        <f>F4/((100-J4)/100)</f>
        <v>62.522222222222226</v>
      </c>
      <c r="M4" s="20">
        <f>G4+K4</f>
        <v>1.85</v>
      </c>
      <c r="N4" s="21">
        <f>-8033*LN(L4/100)</f>
        <v>3772.683483597827</v>
      </c>
      <c r="O4" s="8">
        <f>(8033*LN((L4+M4)/100) - 8033*LN((L4-M4)/100))/2</f>
        <v>237.76169313752416</v>
      </c>
      <c r="Q4" s="38">
        <f>(R4+S4)/2</f>
        <v>-2250</v>
      </c>
      <c r="R4" s="39">
        <v>-1600</v>
      </c>
      <c r="S4" s="39">
        <v>-2900</v>
      </c>
      <c r="T4" s="10">
        <f>2000-Q4</f>
        <v>4250</v>
      </c>
      <c r="U4" s="10">
        <f t="shared" si="0"/>
        <v>3600</v>
      </c>
      <c r="V4" s="10">
        <f t="shared" si="0"/>
        <v>4900</v>
      </c>
      <c r="W4" s="10">
        <f>ABS(U4-V4)/2</f>
        <v>650</v>
      </c>
      <c r="X4" s="19">
        <v>205</v>
      </c>
      <c r="Y4" s="19" t="s">
        <v>46</v>
      </c>
      <c r="Z4" s="19">
        <v>-13.81</v>
      </c>
      <c r="AA4" s="19">
        <v>0.1</v>
      </c>
      <c r="AB4" s="19">
        <v>-10.09</v>
      </c>
      <c r="AC4" s="19">
        <v>0.1</v>
      </c>
      <c r="AE4" s="10"/>
      <c r="AK4" s="10"/>
      <c r="AP4" s="10"/>
      <c r="AQ4" s="22"/>
      <c r="AS4" s="20"/>
      <c r="AT4" s="29"/>
      <c r="AU4" s="10"/>
      <c r="AV4" s="10"/>
      <c r="BI4" s="38"/>
      <c r="BJ4" s="38"/>
      <c r="BR4" s="46"/>
      <c r="BW4" s="10"/>
      <c r="BX4" s="10"/>
      <c r="BY4" s="24"/>
      <c r="CE4" s="27"/>
      <c r="CF4" s="23"/>
      <c r="CG4" s="27"/>
      <c r="CH4" s="24"/>
      <c r="CI4" s="28"/>
      <c r="CL4" s="23"/>
      <c r="CM4" s="27"/>
      <c r="CN4" s="28"/>
    </row>
    <row r="5" spans="1:92" s="19" customFormat="1" ht="10.199999999999999" x14ac:dyDescent="0.2">
      <c r="A5" s="19" t="s">
        <v>50</v>
      </c>
      <c r="B5" s="19" t="s">
        <v>51</v>
      </c>
      <c r="C5" s="19">
        <v>335</v>
      </c>
      <c r="D5" s="19">
        <v>0.5</v>
      </c>
      <c r="E5" s="19">
        <v>11</v>
      </c>
      <c r="F5" s="19">
        <v>85.9</v>
      </c>
      <c r="G5" s="20">
        <v>0.8</v>
      </c>
      <c r="H5" s="21">
        <f>-8033*LN(F5/100)</f>
        <v>1220.9064057639828</v>
      </c>
      <c r="I5" s="19">
        <v>80</v>
      </c>
      <c r="J5" s="70">
        <v>10</v>
      </c>
      <c r="K5" s="19">
        <v>1.5</v>
      </c>
      <c r="L5" s="20">
        <f>F5/((100-J5)/100)</f>
        <v>95.444444444444443</v>
      </c>
      <c r="M5" s="20">
        <f>G5+K5</f>
        <v>2.2999999999999998</v>
      </c>
      <c r="N5" s="21">
        <f>-8033*LN(L5/100)</f>
        <v>374.54538348466497</v>
      </c>
      <c r="O5" s="8">
        <f>(8033*LN((L5+M5)/100) - 8033*LN((L5-M5)/100))/2</f>
        <v>193.61501545141334</v>
      </c>
      <c r="Q5" s="38">
        <f>(R5+S5)/2</f>
        <v>1744.5</v>
      </c>
      <c r="R5" s="39">
        <v>1999</v>
      </c>
      <c r="S5" s="39">
        <v>1490</v>
      </c>
      <c r="T5" s="10">
        <f>2000-Q5</f>
        <v>255.5</v>
      </c>
      <c r="U5" s="10">
        <f t="shared" si="0"/>
        <v>1</v>
      </c>
      <c r="V5" s="10">
        <f t="shared" si="0"/>
        <v>510</v>
      </c>
      <c r="W5" s="10">
        <f>ABS(U5-V5)/2</f>
        <v>254.5</v>
      </c>
      <c r="X5" s="19">
        <v>335</v>
      </c>
      <c r="Y5" s="19" t="s">
        <v>53</v>
      </c>
      <c r="AE5" s="10"/>
      <c r="AK5" s="10"/>
      <c r="AP5" s="23"/>
      <c r="AQ5" s="30"/>
      <c r="AS5" s="20"/>
      <c r="AT5" s="42"/>
      <c r="AU5" s="31"/>
      <c r="AV5" s="31"/>
      <c r="BI5" s="10"/>
      <c r="BR5" s="46"/>
      <c r="BW5" s="10"/>
      <c r="BX5" s="10"/>
      <c r="BY5" s="24"/>
      <c r="BZ5" s="23"/>
      <c r="CB5" s="14"/>
      <c r="CD5" s="18"/>
      <c r="CE5" s="27"/>
      <c r="CF5" s="23"/>
      <c r="CG5" s="27"/>
      <c r="CH5" s="24"/>
      <c r="CI5" s="28"/>
      <c r="CL5" s="23"/>
      <c r="CM5" s="27"/>
      <c r="CN5" s="28"/>
    </row>
    <row r="6" spans="1:92" s="33" customFormat="1" ht="10.199999999999999" x14ac:dyDescent="0.2">
      <c r="G6" s="56"/>
      <c r="H6" s="57"/>
      <c r="L6" s="56"/>
      <c r="M6" s="56"/>
      <c r="N6" s="57"/>
      <c r="O6" s="58"/>
      <c r="Q6" s="59"/>
      <c r="R6" s="60"/>
      <c r="S6" s="60"/>
      <c r="T6" s="35"/>
      <c r="U6" s="35"/>
      <c r="V6" s="35"/>
      <c r="W6" s="35"/>
      <c r="AE6" s="35"/>
      <c r="AK6" s="35"/>
      <c r="AP6" s="61"/>
      <c r="AQ6" s="62"/>
      <c r="AS6" s="56"/>
      <c r="AT6" s="63"/>
      <c r="AU6" s="64"/>
      <c r="AV6" s="64"/>
      <c r="BI6" s="35"/>
      <c r="BR6" s="65"/>
      <c r="BW6" s="35"/>
      <c r="BX6" s="35"/>
      <c r="BY6" s="66"/>
      <c r="CA6" s="67"/>
      <c r="CE6" s="68"/>
      <c r="CF6" s="61"/>
      <c r="CG6" s="68"/>
      <c r="CH6" s="66"/>
      <c r="CI6" s="69"/>
      <c r="CL6" s="61"/>
      <c r="CM6" s="68"/>
      <c r="CN6" s="69"/>
    </row>
    <row r="7" spans="1:92" s="19" customFormat="1" ht="10.199999999999999" x14ac:dyDescent="0.2">
      <c r="G7" s="20"/>
      <c r="H7" s="21"/>
      <c r="L7" s="20"/>
      <c r="M7" s="20"/>
      <c r="N7" s="21"/>
      <c r="O7" s="8"/>
      <c r="Q7" s="38"/>
      <c r="R7" s="39"/>
      <c r="S7" s="39"/>
      <c r="T7" s="10"/>
      <c r="U7" s="10"/>
      <c r="V7" s="10"/>
      <c r="W7" s="10"/>
      <c r="AE7" s="10"/>
      <c r="AK7" s="10"/>
      <c r="AP7" s="23"/>
      <c r="AQ7" s="30"/>
      <c r="AS7" s="20"/>
      <c r="AT7" s="42"/>
      <c r="AU7" s="31"/>
      <c r="AV7" s="31"/>
      <c r="BI7" s="10"/>
      <c r="BR7" s="46"/>
      <c r="BW7" s="10"/>
      <c r="BX7" s="10"/>
      <c r="BY7" s="24"/>
      <c r="CE7" s="27"/>
      <c r="CF7" s="23"/>
      <c r="CG7" s="27"/>
      <c r="CH7" s="24"/>
      <c r="CI7" s="28"/>
      <c r="CL7" s="23"/>
      <c r="CM7" s="27"/>
      <c r="CN7" s="28"/>
    </row>
    <row r="8" spans="1:92" s="19" customFormat="1" ht="10.199999999999999" x14ac:dyDescent="0.2">
      <c r="G8" s="20"/>
      <c r="H8" s="21"/>
      <c r="L8" s="20"/>
      <c r="M8" s="20"/>
      <c r="N8" s="21"/>
      <c r="O8" s="8"/>
      <c r="Q8" s="38"/>
      <c r="R8" s="39"/>
      <c r="S8" s="39"/>
      <c r="T8" s="10"/>
      <c r="U8" s="10"/>
      <c r="V8" s="10"/>
      <c r="W8" s="10"/>
      <c r="AE8" s="10"/>
      <c r="AK8" s="10"/>
      <c r="AP8" s="23"/>
      <c r="AQ8" s="30"/>
      <c r="AS8" s="20"/>
      <c r="AT8" s="42"/>
      <c r="AU8" s="31"/>
      <c r="AV8" s="31"/>
      <c r="BI8" s="10"/>
      <c r="BR8" s="46"/>
      <c r="BW8" s="10"/>
      <c r="BX8" s="10"/>
      <c r="BY8" s="24"/>
      <c r="BZ8" s="23"/>
      <c r="CB8" s="14"/>
      <c r="CD8" s="18"/>
      <c r="CE8" s="27"/>
      <c r="CF8" s="23"/>
      <c r="CG8" s="27"/>
      <c r="CH8" s="24"/>
      <c r="CI8" s="28"/>
      <c r="CL8" s="23"/>
      <c r="CM8" s="27"/>
      <c r="CN8" s="28"/>
    </row>
    <row r="9" spans="1:92" s="19" customFormat="1" ht="10.199999999999999" x14ac:dyDescent="0.2">
      <c r="G9" s="20"/>
      <c r="H9" s="21"/>
      <c r="L9" s="20"/>
      <c r="M9" s="20"/>
      <c r="N9" s="21"/>
      <c r="O9" s="8"/>
      <c r="Q9" s="38"/>
      <c r="R9" s="39"/>
      <c r="S9" s="39"/>
      <c r="T9" s="10"/>
      <c r="U9" s="10"/>
      <c r="V9" s="10"/>
      <c r="W9" s="10"/>
      <c r="AE9" s="10"/>
      <c r="AK9" s="10"/>
      <c r="AP9" s="10"/>
      <c r="AQ9" s="22"/>
      <c r="AS9" s="20"/>
      <c r="AT9" s="29"/>
      <c r="AU9" s="10"/>
      <c r="AV9" s="10"/>
      <c r="BI9" s="10"/>
      <c r="BR9" s="46"/>
      <c r="BW9" s="10"/>
      <c r="BX9" s="10"/>
      <c r="BY9" s="24"/>
      <c r="CE9" s="27"/>
      <c r="CF9" s="23"/>
      <c r="CL9" s="23"/>
      <c r="CM9" s="27"/>
      <c r="CN9" s="28"/>
    </row>
    <row r="10" spans="1:92" s="19" customFormat="1" ht="10.199999999999999" x14ac:dyDescent="0.2">
      <c r="G10" s="20"/>
      <c r="H10" s="21"/>
      <c r="L10" s="20"/>
      <c r="M10" s="20"/>
      <c r="N10" s="21"/>
      <c r="O10" s="8"/>
      <c r="Q10" s="38"/>
      <c r="R10" s="39"/>
      <c r="S10" s="39"/>
      <c r="T10" s="10"/>
      <c r="U10" s="10"/>
      <c r="V10" s="10"/>
      <c r="W10" s="10"/>
      <c r="AE10" s="10"/>
      <c r="AK10" s="10"/>
      <c r="AP10" s="23"/>
      <c r="AQ10" s="30"/>
      <c r="AS10" s="20"/>
      <c r="AT10" s="42"/>
      <c r="AU10" s="31"/>
      <c r="AV10" s="31"/>
      <c r="BI10" s="10"/>
      <c r="BR10" s="46"/>
      <c r="BV10" s="14"/>
      <c r="BW10" s="10"/>
      <c r="BX10" s="10"/>
      <c r="BY10" s="24"/>
      <c r="CE10" s="27"/>
      <c r="CF10" s="23"/>
      <c r="CL10" s="23"/>
      <c r="CM10" s="27"/>
      <c r="CN10" s="28"/>
    </row>
    <row r="11" spans="1:92" s="19" customFormat="1" ht="10.199999999999999" x14ac:dyDescent="0.2">
      <c r="G11" s="20"/>
      <c r="H11" s="21"/>
      <c r="L11" s="20"/>
      <c r="M11" s="20"/>
      <c r="N11" s="21"/>
      <c r="O11" s="8"/>
      <c r="Q11" s="38"/>
      <c r="R11" s="39"/>
      <c r="S11" s="39"/>
      <c r="T11" s="10"/>
      <c r="U11" s="10"/>
      <c r="V11" s="10"/>
      <c r="W11" s="10"/>
      <c r="AE11" s="10"/>
      <c r="AK11" s="10"/>
      <c r="AP11" s="10"/>
      <c r="AQ11" s="22"/>
      <c r="AS11" s="20"/>
      <c r="AT11" s="29"/>
      <c r="AU11" s="10"/>
      <c r="AV11" s="10"/>
      <c r="BI11" s="10"/>
      <c r="BR11" s="46"/>
      <c r="BV11" s="14"/>
      <c r="BW11" s="10"/>
      <c r="BX11" s="10"/>
      <c r="BY11" s="24"/>
      <c r="CE11" s="27"/>
      <c r="CF11" s="23"/>
      <c r="CL11" s="23"/>
      <c r="CM11" s="27"/>
      <c r="CN11" s="28"/>
    </row>
    <row r="12" spans="1:92" s="19" customFormat="1" ht="10.199999999999999" x14ac:dyDescent="0.2">
      <c r="G12" s="20"/>
      <c r="H12" s="21"/>
      <c r="L12" s="20"/>
      <c r="M12" s="20"/>
      <c r="N12" s="21"/>
      <c r="O12" s="8"/>
      <c r="Q12" s="38"/>
      <c r="R12" s="39"/>
      <c r="S12" s="39"/>
      <c r="T12" s="10"/>
      <c r="U12" s="10"/>
      <c r="V12" s="10"/>
      <c r="W12" s="10"/>
      <c r="AE12" s="10"/>
      <c r="AK12" s="10"/>
      <c r="AP12" s="23"/>
      <c r="AQ12" s="30"/>
      <c r="AS12" s="20"/>
      <c r="AT12" s="42"/>
      <c r="AU12" s="31"/>
      <c r="AV12" s="31"/>
      <c r="BI12" s="10"/>
      <c r="BR12" s="46"/>
      <c r="BV12" s="14"/>
      <c r="BW12" s="10"/>
      <c r="BX12" s="10"/>
      <c r="BY12" s="24"/>
      <c r="BZ12" s="23"/>
      <c r="CB12" s="14"/>
      <c r="CD12" s="18"/>
      <c r="CE12" s="27"/>
      <c r="CF12" s="23"/>
      <c r="CG12" s="27"/>
      <c r="CH12" s="24"/>
      <c r="CI12" s="28"/>
      <c r="CL12" s="23"/>
      <c r="CM12" s="27"/>
      <c r="CN12" s="28"/>
    </row>
    <row r="13" spans="1:92" s="14" customFormat="1" ht="10.199999999999999" x14ac:dyDescent="0.2">
      <c r="H13" s="32"/>
      <c r="N13" s="32"/>
      <c r="Q13" s="9"/>
      <c r="T13" s="9"/>
      <c r="U13" s="9"/>
      <c r="V13" s="9"/>
      <c r="W13" s="9"/>
      <c r="AE13" s="9"/>
      <c r="AK13" s="9"/>
      <c r="AP13" s="9"/>
      <c r="AQ13" s="30"/>
      <c r="AT13" s="23"/>
      <c r="AU13" s="9"/>
      <c r="AV13" s="9"/>
      <c r="AZ13" s="19"/>
      <c r="BA13" s="19"/>
      <c r="BB13" s="19"/>
      <c r="BC13" s="19"/>
      <c r="BH13" s="19"/>
      <c r="BI13" s="9"/>
      <c r="BJ13" s="9"/>
      <c r="BN13" s="19"/>
      <c r="BU13" s="19"/>
      <c r="BW13" s="9"/>
      <c r="BX13" s="9"/>
    </row>
    <row r="14" spans="1:92" s="14" customFormat="1" ht="10.199999999999999" x14ac:dyDescent="0.2">
      <c r="H14" s="32"/>
      <c r="N14" s="32"/>
      <c r="Q14" s="9"/>
      <c r="T14" s="9"/>
      <c r="U14" s="9"/>
      <c r="V14" s="9"/>
      <c r="W14" s="9"/>
      <c r="AE14" s="9"/>
      <c r="AK14" s="9"/>
      <c r="AN14" s="9"/>
      <c r="AO14" s="9"/>
      <c r="AP14" s="9"/>
      <c r="AQ14" s="30"/>
      <c r="AT14" s="23"/>
      <c r="AU14" s="9"/>
      <c r="AV14" s="9"/>
      <c r="AZ14" s="19"/>
      <c r="BA14" s="19"/>
      <c r="BB14" s="19"/>
      <c r="BC14" s="19"/>
      <c r="BI14" s="9"/>
      <c r="BJ14" s="9"/>
    </row>
    <row r="15" spans="1:92" s="14" customFormat="1" ht="10.199999999999999" x14ac:dyDescent="0.2">
      <c r="H15" s="32"/>
      <c r="N15" s="32"/>
      <c r="Q15" s="9"/>
      <c r="T15" s="9"/>
      <c r="U15" s="9"/>
      <c r="V15" s="9"/>
      <c r="W15" s="9"/>
      <c r="AE15" s="9"/>
      <c r="AK15" s="9"/>
      <c r="AN15" s="9"/>
      <c r="AO15" s="9"/>
      <c r="AP15" s="9"/>
      <c r="AQ15" s="30"/>
      <c r="AR15" s="47"/>
      <c r="AT15" s="23"/>
      <c r="AU15" s="9"/>
      <c r="AV15" s="43"/>
      <c r="AZ15" s="19"/>
      <c r="BA15" s="19"/>
      <c r="BB15" s="19"/>
      <c r="BC15" s="19"/>
      <c r="BH15" s="19"/>
      <c r="BI15" s="9"/>
      <c r="BJ15" s="9"/>
      <c r="BN15" s="19"/>
      <c r="BV15" s="33"/>
    </row>
    <row r="16" spans="1:92" s="14" customFormat="1" x14ac:dyDescent="0.25">
      <c r="H16" s="32"/>
      <c r="N16" s="32"/>
      <c r="Q16" s="9"/>
      <c r="T16" s="9"/>
      <c r="U16" s="9"/>
      <c r="V16" s="9"/>
      <c r="W16" s="9"/>
      <c r="AE16" s="9"/>
      <c r="AK16" s="9"/>
      <c r="AN16" s="9"/>
      <c r="AO16" s="9"/>
      <c r="AP16" s="9"/>
      <c r="AQ16" s="30"/>
      <c r="AR16" s="44"/>
      <c r="AT16" s="23"/>
      <c r="AU16" s="9"/>
      <c r="AV16" s="9"/>
      <c r="AZ16" s="19"/>
      <c r="BA16" s="19"/>
      <c r="BB16" s="19"/>
      <c r="BC16" s="19"/>
      <c r="BH16" s="19"/>
      <c r="BI16" s="9"/>
      <c r="BJ16" s="9"/>
      <c r="BN16" s="19"/>
      <c r="BV16"/>
    </row>
    <row r="17" spans="7:77" s="14" customFormat="1" x14ac:dyDescent="0.25">
      <c r="H17" s="23"/>
      <c r="N17" s="32"/>
      <c r="Q17" s="9"/>
      <c r="T17" s="9"/>
      <c r="U17" s="9"/>
      <c r="V17" s="9"/>
      <c r="W17" s="9"/>
      <c r="AE17" s="9"/>
      <c r="AK17" s="9"/>
      <c r="AN17" s="9"/>
      <c r="AO17" s="9"/>
      <c r="AP17" s="9"/>
      <c r="AQ17" s="30"/>
      <c r="AR17"/>
      <c r="AT17" s="23"/>
      <c r="AU17" s="9"/>
      <c r="AV17" s="9"/>
      <c r="AZ17" s="19"/>
      <c r="BA17" s="19"/>
      <c r="BB17" s="19"/>
      <c r="BC17" s="19"/>
      <c r="BH17" s="19"/>
      <c r="BI17" s="9"/>
      <c r="BJ17" s="9"/>
      <c r="BN17" s="19"/>
      <c r="BV17"/>
    </row>
    <row r="18" spans="7:77" s="14" customFormat="1" x14ac:dyDescent="0.25">
      <c r="H18" s="32"/>
      <c r="N18" s="32"/>
      <c r="Q18" s="9"/>
      <c r="T18" s="9"/>
      <c r="U18" s="9"/>
      <c r="V18" s="9"/>
      <c r="W18" s="9"/>
      <c r="AE18" s="9"/>
      <c r="AK18" s="9"/>
      <c r="AN18" s="9"/>
      <c r="AO18" s="9"/>
      <c r="AP18" s="9"/>
      <c r="AQ18" s="30"/>
      <c r="AT18" s="23"/>
      <c r="AU18" s="9"/>
      <c r="AV18" s="9"/>
      <c r="AZ18" s="19"/>
      <c r="BA18" s="19"/>
      <c r="BB18" s="19"/>
      <c r="BH18" s="19"/>
      <c r="BI18" s="9"/>
      <c r="BJ18" s="9"/>
      <c r="BN18" s="19"/>
      <c r="BV18"/>
    </row>
    <row r="19" spans="7:77" s="14" customFormat="1" x14ac:dyDescent="0.25">
      <c r="H19" s="32"/>
      <c r="N19" s="32"/>
      <c r="Q19" s="9"/>
      <c r="T19" s="9"/>
      <c r="U19" s="9"/>
      <c r="V19" s="9"/>
      <c r="W19" s="9"/>
      <c r="AE19" s="9"/>
      <c r="AK19" s="9"/>
      <c r="AN19" s="9"/>
      <c r="AO19" s="9"/>
      <c r="AP19" s="9"/>
      <c r="AQ19" s="30"/>
      <c r="AT19" s="23"/>
      <c r="AU19" s="9"/>
      <c r="AV19" s="9"/>
      <c r="AZ19" s="19"/>
      <c r="BA19" s="19"/>
      <c r="BB19" s="19"/>
      <c r="BH19" s="19"/>
      <c r="BI19" s="9"/>
      <c r="BJ19" s="9"/>
      <c r="BN19" s="19"/>
      <c r="BV19"/>
    </row>
    <row r="20" spans="7:77" s="33" customFormat="1" x14ac:dyDescent="0.25">
      <c r="G20" s="20"/>
      <c r="H20" s="21"/>
      <c r="L20" s="20"/>
      <c r="M20" s="20"/>
      <c r="N20" s="21"/>
      <c r="Q20" s="34"/>
      <c r="R20" s="20"/>
      <c r="S20" s="20"/>
      <c r="T20" s="10"/>
      <c r="U20" s="10"/>
      <c r="V20" s="10"/>
      <c r="W20" s="10"/>
      <c r="AE20" s="35"/>
      <c r="AK20" s="35"/>
      <c r="AN20" s="35"/>
      <c r="AO20" s="35"/>
      <c r="AP20" s="35"/>
      <c r="AQ20" s="36"/>
      <c r="AS20" s="20"/>
      <c r="AT20" s="37"/>
      <c r="AU20" s="35"/>
      <c r="AV20" s="35"/>
      <c r="AZ20" s="19"/>
      <c r="BA20" s="19"/>
      <c r="BB20" s="19"/>
      <c r="BC20" s="14"/>
      <c r="BH20" s="19"/>
      <c r="BI20" s="35"/>
      <c r="BJ20" s="35"/>
      <c r="BN20" s="19"/>
      <c r="BV20"/>
      <c r="BW20" s="35"/>
      <c r="BX20" s="35"/>
      <c r="BY20" s="24"/>
    </row>
    <row r="21" spans="7:77" x14ac:dyDescent="0.25">
      <c r="AZ21" s="19"/>
      <c r="BA21" s="19"/>
      <c r="BB21" s="19"/>
      <c r="BC21" s="14"/>
      <c r="BH21" s="4"/>
      <c r="BN21" s="4"/>
    </row>
    <row r="22" spans="7:77" x14ac:dyDescent="0.25">
      <c r="AZ22" s="19">
        <v>0.16</v>
      </c>
      <c r="BA22" s="19">
        <v>0.48</v>
      </c>
      <c r="BB22" s="19">
        <v>1.5</v>
      </c>
      <c r="BC22" s="14"/>
      <c r="BH22" s="4"/>
      <c r="BN22" s="4"/>
    </row>
    <row r="23" spans="7:77" x14ac:dyDescent="0.25">
      <c r="AZ23" s="14"/>
      <c r="BA23" s="14"/>
      <c r="BB23" s="19"/>
      <c r="BC23" s="14"/>
      <c r="BH23" s="4"/>
      <c r="BN23" s="4"/>
    </row>
    <row r="24" spans="7:77" x14ac:dyDescent="0.25">
      <c r="AZ24" s="14"/>
      <c r="BA24" s="14"/>
      <c r="BB24" s="14"/>
      <c r="BC24" s="14"/>
      <c r="BH24" s="4"/>
      <c r="BN24" s="4"/>
    </row>
    <row r="25" spans="7:77" x14ac:dyDescent="0.25">
      <c r="AZ25" s="14"/>
      <c r="BA25" s="14"/>
      <c r="BB25" s="14"/>
      <c r="BC25" s="33"/>
      <c r="BH25" s="4"/>
      <c r="BN25" s="4"/>
    </row>
    <row r="26" spans="7:77" x14ac:dyDescent="0.25">
      <c r="AZ26" s="14"/>
      <c r="BA26" s="14"/>
      <c r="BB26" s="14"/>
      <c r="BH26" s="4"/>
      <c r="BN26" s="4"/>
    </row>
    <row r="27" spans="7:77" x14ac:dyDescent="0.25">
      <c r="AZ27" s="14"/>
      <c r="BA27" s="14"/>
      <c r="BB27" s="14"/>
      <c r="BH27" s="4"/>
      <c r="BN27" s="4"/>
    </row>
    <row r="28" spans="7:77" x14ac:dyDescent="0.25">
      <c r="AZ28" s="14"/>
      <c r="BA28" s="14"/>
      <c r="BB28" s="14"/>
      <c r="BH28" s="4"/>
      <c r="BN28" s="4"/>
    </row>
    <row r="29" spans="7:77" x14ac:dyDescent="0.25">
      <c r="AZ29" s="14"/>
      <c r="BA29" s="14"/>
      <c r="BB29" s="14"/>
      <c r="BH29" s="4"/>
      <c r="BN29" s="4"/>
    </row>
    <row r="30" spans="7:77" x14ac:dyDescent="0.25">
      <c r="AZ30" s="33"/>
      <c r="BA30" s="33"/>
      <c r="BB30" s="33">
        <v>-52</v>
      </c>
      <c r="BH30" s="4"/>
      <c r="BN30" s="4"/>
    </row>
  </sheetData>
  <phoneticPr fontId="6" type="noConversion"/>
  <printOptions gridLines="1" gridLinesSet="0"/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0"/>
  <sheetViews>
    <sheetView workbookViewId="0">
      <selection activeCell="F6" sqref="F6:I11"/>
    </sheetView>
  </sheetViews>
  <sheetFormatPr baseColWidth="10" defaultRowHeight="12.6" x14ac:dyDescent="0.25"/>
  <cols>
    <col min="1" max="1" width="11.6640625" customWidth="1"/>
    <col min="2" max="2" width="10.6640625" customWidth="1"/>
    <col min="3" max="3" width="7.88671875" customWidth="1"/>
    <col min="4" max="4" width="4.6640625" customWidth="1"/>
    <col min="5" max="5" width="3.88671875" customWidth="1"/>
    <col min="6" max="6" width="11.109375" customWidth="1"/>
    <col min="7" max="7" width="5.109375" style="78" customWidth="1"/>
    <col min="8" max="8" width="19.88671875" style="5" customWidth="1"/>
    <col min="9" max="9" width="5.109375" customWidth="1"/>
    <col min="10" max="10" width="5.6640625" customWidth="1"/>
    <col min="11" max="11" width="4.6640625" customWidth="1"/>
    <col min="12" max="12" width="23.6640625" customWidth="1"/>
    <col min="13" max="13" width="4.6640625" customWidth="1"/>
    <col min="14" max="14" width="11.6640625" style="5" customWidth="1"/>
    <col min="15" max="15" width="4.6640625" customWidth="1"/>
    <col min="16" max="16" width="7.88671875" customWidth="1"/>
    <col min="17" max="17" width="30.33203125" style="1" customWidth="1"/>
    <col min="18" max="18" width="5.5546875" customWidth="1"/>
    <col min="19" max="19" width="5.33203125" customWidth="1"/>
    <col min="20" max="20" width="25.6640625" style="1" customWidth="1"/>
    <col min="21" max="21" width="5.5546875" style="1" customWidth="1"/>
    <col min="22" max="22" width="5.33203125" style="1" customWidth="1"/>
    <col min="23" max="23" width="8.44140625" style="1" customWidth="1"/>
    <col min="24" max="24" width="7.88671875" customWidth="1"/>
    <col min="25" max="25" width="11.88671875" customWidth="1"/>
    <col min="26" max="29" width="7.88671875" customWidth="1"/>
    <col min="31" max="31" width="9.33203125" style="2" customWidth="1"/>
    <col min="32" max="34" width="4.6640625" customWidth="1"/>
    <col min="35" max="35" width="3.33203125" customWidth="1"/>
    <col min="36" max="36" width="15.109375" customWidth="1"/>
    <col min="37" max="37" width="20.109375" style="2" customWidth="1"/>
    <col min="38" max="38" width="12.88671875" customWidth="1"/>
    <col min="39" max="39" width="7.88671875" style="6" customWidth="1"/>
    <col min="40" max="40" width="13.6640625" style="1" customWidth="1"/>
    <col min="41" max="41" width="16" style="1" customWidth="1"/>
    <col min="42" max="42" width="12.109375" style="1" customWidth="1"/>
    <col min="43" max="43" width="5.6640625" style="7" customWidth="1"/>
    <col min="44" max="44" width="11.109375" customWidth="1"/>
    <col min="45" max="45" width="5.109375" customWidth="1"/>
    <col min="46" max="46" width="5.44140625" style="3" customWidth="1"/>
    <col min="47" max="47" width="10" style="2" customWidth="1"/>
    <col min="48" max="48" width="5.6640625" style="2" customWidth="1"/>
    <col min="49" max="49" width="7.88671875" customWidth="1"/>
    <col min="50" max="50" width="14.109375" customWidth="1"/>
    <col min="51" max="51" width="4.6640625" customWidth="1"/>
    <col min="52" max="52" width="18.33203125" customWidth="1"/>
    <col min="53" max="53" width="19.44140625" customWidth="1"/>
    <col min="54" max="54" width="7.88671875" customWidth="1"/>
    <col min="55" max="55" width="20.5546875" customWidth="1"/>
    <col min="56" max="56" width="15.33203125" customWidth="1"/>
    <col min="57" max="57" width="11.6640625" customWidth="1"/>
    <col min="58" max="58" width="7.6640625" customWidth="1"/>
    <col min="59" max="59" width="7.88671875" customWidth="1"/>
    <col min="60" max="60" width="5.6640625" customWidth="1"/>
    <col min="61" max="62" width="9.33203125" style="2" customWidth="1"/>
    <col min="63" max="63" width="10" customWidth="1"/>
    <col min="64" max="65" width="10.109375" customWidth="1"/>
    <col min="66" max="66" width="9.6640625" customWidth="1"/>
    <col min="67" max="67" width="5.44140625" customWidth="1"/>
    <col min="68" max="68" width="9.33203125" customWidth="1"/>
    <col min="70" max="70" width="16.6640625" customWidth="1"/>
    <col min="71" max="71" width="18.33203125" customWidth="1"/>
    <col min="72" max="72" width="19.44140625" customWidth="1"/>
    <col min="73" max="73" width="7.88671875" customWidth="1"/>
    <col min="74" max="75" width="20.5546875" customWidth="1"/>
    <col min="76" max="76" width="12.44140625" customWidth="1"/>
    <col min="77" max="77" width="13.6640625" customWidth="1"/>
    <col min="78" max="78" width="8.5546875" customWidth="1"/>
    <col min="79" max="80" width="9.6640625" customWidth="1"/>
    <col min="81" max="81" width="13.88671875" customWidth="1"/>
    <col min="82" max="82" width="11" customWidth="1"/>
    <col min="83" max="83" width="20.109375" customWidth="1"/>
    <col min="84" max="84" width="23.5546875" customWidth="1"/>
    <col min="85" max="85" width="17.44140625" customWidth="1"/>
    <col min="86" max="86" width="14.33203125" customWidth="1"/>
    <col min="87" max="87" width="8" customWidth="1"/>
    <col min="89" max="89" width="13.6640625" customWidth="1"/>
    <col min="90" max="90" width="28.33203125" customWidth="1"/>
    <col min="91" max="91" width="17.44140625" customWidth="1"/>
    <col min="92" max="92" width="12.6640625" customWidth="1"/>
  </cols>
  <sheetData>
    <row r="1" spans="1:92" s="9" customFormat="1" ht="10.199999999999999" x14ac:dyDescent="0.2">
      <c r="A1" s="9" t="s">
        <v>0</v>
      </c>
      <c r="B1" s="9" t="s">
        <v>1</v>
      </c>
      <c r="C1" s="10" t="s">
        <v>39</v>
      </c>
      <c r="D1" s="10" t="s">
        <v>3</v>
      </c>
      <c r="E1" s="9" t="s">
        <v>4</v>
      </c>
      <c r="F1" s="9" t="s">
        <v>5</v>
      </c>
      <c r="G1" s="74" t="s">
        <v>6</v>
      </c>
      <c r="H1" s="11" t="s">
        <v>7</v>
      </c>
      <c r="I1" s="9" t="s">
        <v>6</v>
      </c>
      <c r="J1" s="9" t="s">
        <v>8</v>
      </c>
      <c r="K1" s="9" t="s">
        <v>3</v>
      </c>
      <c r="L1" s="9" t="s">
        <v>41</v>
      </c>
      <c r="M1" s="9" t="s">
        <v>3</v>
      </c>
      <c r="N1" s="11" t="s">
        <v>9</v>
      </c>
      <c r="O1" s="9" t="s">
        <v>3</v>
      </c>
      <c r="P1" s="10" t="s">
        <v>39</v>
      </c>
      <c r="Q1" s="9" t="s">
        <v>54</v>
      </c>
      <c r="R1" s="9" t="s">
        <v>10</v>
      </c>
      <c r="S1" s="9" t="s">
        <v>11</v>
      </c>
      <c r="T1" s="9" t="s">
        <v>55</v>
      </c>
      <c r="U1" s="9" t="s">
        <v>10</v>
      </c>
      <c r="V1" s="9" t="s">
        <v>11</v>
      </c>
      <c r="W1" s="9" t="s">
        <v>12</v>
      </c>
      <c r="X1" s="10" t="s">
        <v>39</v>
      </c>
      <c r="Y1" s="9" t="s">
        <v>0</v>
      </c>
      <c r="Z1" s="10" t="s">
        <v>48</v>
      </c>
      <c r="AA1" s="10" t="s">
        <v>3</v>
      </c>
      <c r="AB1" s="10" t="s">
        <v>49</v>
      </c>
      <c r="AC1" s="10" t="s">
        <v>3</v>
      </c>
      <c r="AD1" s="12" t="s">
        <v>14</v>
      </c>
      <c r="AE1" s="9" t="s">
        <v>15</v>
      </c>
      <c r="AF1" s="9" t="s">
        <v>3</v>
      </c>
      <c r="AJ1" s="40" t="s">
        <v>16</v>
      </c>
      <c r="AK1" s="9" t="s">
        <v>17</v>
      </c>
      <c r="AL1" s="13" t="s">
        <v>18</v>
      </c>
      <c r="AM1" s="14" t="s">
        <v>19</v>
      </c>
      <c r="AN1" s="13" t="s">
        <v>20</v>
      </c>
      <c r="AO1" s="13" t="s">
        <v>21</v>
      </c>
      <c r="AP1" s="13" t="s">
        <v>22</v>
      </c>
      <c r="AQ1" s="15" t="s">
        <v>8</v>
      </c>
      <c r="AR1" s="9" t="s">
        <v>5</v>
      </c>
      <c r="AS1" s="9" t="s">
        <v>6</v>
      </c>
      <c r="AT1" s="16" t="s">
        <v>23</v>
      </c>
      <c r="AU1" s="17" t="s">
        <v>24</v>
      </c>
      <c r="AV1" s="17"/>
      <c r="AW1" s="10" t="s">
        <v>2</v>
      </c>
      <c r="AX1" s="9" t="s">
        <v>25</v>
      </c>
      <c r="AY1" s="9" t="s">
        <v>3</v>
      </c>
      <c r="AZ1" s="9" t="s">
        <v>26</v>
      </c>
      <c r="BA1" s="9" t="s">
        <v>27</v>
      </c>
      <c r="BB1" s="10" t="s">
        <v>13</v>
      </c>
      <c r="BC1" s="9" t="s">
        <v>28</v>
      </c>
      <c r="BD1" s="9" t="s">
        <v>29</v>
      </c>
      <c r="BE1" s="9" t="s">
        <v>30</v>
      </c>
      <c r="BF1" s="9" t="s">
        <v>31</v>
      </c>
      <c r="BG1" s="10" t="s">
        <v>13</v>
      </c>
      <c r="BH1" s="10" t="s">
        <v>8</v>
      </c>
      <c r="BI1" s="9" t="s">
        <v>15</v>
      </c>
      <c r="BJ1" s="9" t="s">
        <v>3</v>
      </c>
      <c r="BK1" s="9" t="s">
        <v>32</v>
      </c>
      <c r="BL1" s="9" t="s">
        <v>33</v>
      </c>
      <c r="BM1" s="9" t="s">
        <v>34</v>
      </c>
      <c r="BN1" s="10" t="s">
        <v>35</v>
      </c>
      <c r="BR1" s="45" t="s">
        <v>36</v>
      </c>
      <c r="BS1" s="9" t="s">
        <v>26</v>
      </c>
      <c r="BT1" s="9" t="s">
        <v>27</v>
      </c>
      <c r="BU1" s="10" t="s">
        <v>13</v>
      </c>
      <c r="BV1" s="9" t="s">
        <v>28</v>
      </c>
      <c r="CD1" s="18"/>
    </row>
    <row r="2" spans="1:92" s="19" customFormat="1" ht="10.199999999999999" x14ac:dyDescent="0.2">
      <c r="A2" s="19" t="s">
        <v>42</v>
      </c>
      <c r="B2" s="19" t="s">
        <v>43</v>
      </c>
      <c r="C2" s="19">
        <v>2</v>
      </c>
      <c r="D2" s="19">
        <v>0.5</v>
      </c>
      <c r="E2" s="19">
        <v>39.5</v>
      </c>
      <c r="F2" s="19">
        <v>53.87</v>
      </c>
      <c r="G2" s="75">
        <v>0.45</v>
      </c>
      <c r="H2" s="21">
        <f>-8033*LN(F2/100)</f>
        <v>4969.1852771919484</v>
      </c>
      <c r="I2" s="19">
        <v>67</v>
      </c>
      <c r="J2" s="70">
        <v>4</v>
      </c>
      <c r="K2" s="19">
        <v>1.5</v>
      </c>
      <c r="L2" s="20">
        <f>F2/((100-J2)/100)</f>
        <v>56.114583333333336</v>
      </c>
      <c r="M2" s="20">
        <f>G2+K2</f>
        <v>1.95</v>
      </c>
      <c r="N2" s="21">
        <f>-8033*LN(L2/100)</f>
        <v>4641.2621952107384</v>
      </c>
      <c r="O2" s="8">
        <f>(8033*LN((L2+M2)/100) - 8033*LN((L2-M2)/100))/2</f>
        <v>279.26180658786961</v>
      </c>
      <c r="P2" s="19">
        <v>2</v>
      </c>
      <c r="Q2" s="73">
        <f>(R2+S2)/2</f>
        <v>-3300</v>
      </c>
      <c r="R2" s="39">
        <v>-4000</v>
      </c>
      <c r="S2" s="39">
        <v>-2600</v>
      </c>
      <c r="T2" s="10">
        <f>2000-Q2</f>
        <v>5300</v>
      </c>
      <c r="U2" s="72">
        <f t="shared" ref="U2:V4" si="0">(2000-R2)</f>
        <v>6000</v>
      </c>
      <c r="V2" s="72">
        <f t="shared" si="0"/>
        <v>4600</v>
      </c>
      <c r="W2" s="10">
        <f>ABS(U2-V2)/2</f>
        <v>700</v>
      </c>
      <c r="X2" s="19">
        <v>2</v>
      </c>
      <c r="Y2" s="19" t="s">
        <v>42</v>
      </c>
      <c r="Z2" s="19">
        <v>-10.95</v>
      </c>
      <c r="AA2" s="19">
        <v>0.1</v>
      </c>
      <c r="AB2" s="19">
        <v>-5.87</v>
      </c>
      <c r="AC2" s="19">
        <v>0.1</v>
      </c>
      <c r="AE2" s="10"/>
      <c r="AJ2" s="41" t="s">
        <v>38</v>
      </c>
      <c r="AK2" s="10"/>
      <c r="AN2" s="10"/>
      <c r="AO2" s="10"/>
      <c r="AP2" s="10"/>
      <c r="AQ2" s="22"/>
      <c r="AR2" s="19">
        <v>96.64</v>
      </c>
      <c r="AS2" s="20">
        <v>1</v>
      </c>
      <c r="AT2" s="23"/>
      <c r="AU2" s="10"/>
      <c r="AV2" s="10"/>
      <c r="AW2" s="19">
        <v>3</v>
      </c>
      <c r="BB2" s="19">
        <v>108.7</v>
      </c>
      <c r="BD2" s="19">
        <v>0</v>
      </c>
      <c r="BE2" s="19">
        <v>1990</v>
      </c>
      <c r="BF2" s="19" t="s">
        <v>37</v>
      </c>
      <c r="BG2" s="19">
        <v>108.7</v>
      </c>
      <c r="BH2" s="19">
        <v>0</v>
      </c>
      <c r="BI2" s="38">
        <v>2</v>
      </c>
      <c r="BJ2" s="38">
        <v>2</v>
      </c>
      <c r="BK2" s="19">
        <v>-8.8699999999999992</v>
      </c>
      <c r="BL2" s="19">
        <v>-4.76</v>
      </c>
      <c r="BM2" s="19">
        <v>0.1</v>
      </c>
      <c r="BN2" s="19">
        <f>5730/LN(2)*LN((100-BH2)/100)</f>
        <v>0</v>
      </c>
      <c r="BR2" s="46"/>
      <c r="BU2" s="19">
        <v>108.7</v>
      </c>
      <c r="BW2" s="10"/>
      <c r="BX2" s="10"/>
      <c r="BY2" s="24"/>
      <c r="BZ2" s="23"/>
      <c r="CA2" s="25"/>
      <c r="CB2" s="14"/>
      <c r="CC2" s="26"/>
      <c r="CD2" s="18"/>
      <c r="CE2" s="27"/>
      <c r="CF2" s="23"/>
      <c r="CG2" s="27"/>
      <c r="CH2" s="27"/>
      <c r="CI2" s="28"/>
      <c r="CL2" s="23"/>
      <c r="CM2" s="27"/>
      <c r="CN2" s="28"/>
    </row>
    <row r="3" spans="1:92" s="19" customFormat="1" ht="10.199999999999999" x14ac:dyDescent="0.2">
      <c r="A3" s="19" t="s">
        <v>44</v>
      </c>
      <c r="B3" s="19" t="s">
        <v>45</v>
      </c>
      <c r="C3" s="19">
        <v>202</v>
      </c>
      <c r="D3" s="19">
        <v>0.5</v>
      </c>
      <c r="E3" s="19">
        <v>33.799999999999997</v>
      </c>
      <c r="F3" s="19">
        <v>55.85</v>
      </c>
      <c r="G3" s="75">
        <v>0.46</v>
      </c>
      <c r="H3" s="21">
        <f>-8033*LN(F3/100)</f>
        <v>4679.2278055786583</v>
      </c>
      <c r="I3" s="19">
        <v>66</v>
      </c>
      <c r="J3" s="70">
        <v>4</v>
      </c>
      <c r="K3" s="19">
        <v>1.5</v>
      </c>
      <c r="L3" s="20">
        <f>F3/((100-J3)/100)</f>
        <v>58.177083333333336</v>
      </c>
      <c r="M3" s="20">
        <f>G3+K3</f>
        <v>1.96</v>
      </c>
      <c r="N3" s="21">
        <f>-8033*LN(L3/100)</f>
        <v>4351.3047235974482</v>
      </c>
      <c r="O3" s="8">
        <f>(8033*LN((L3+M3)/100) - 8033*LN((L3-M3)/100))/2</f>
        <v>270.73617419177663</v>
      </c>
      <c r="P3" s="19">
        <v>202</v>
      </c>
      <c r="Q3" s="73">
        <f>(R3+S3)/2</f>
        <v>-2950</v>
      </c>
      <c r="R3" s="39">
        <v>-3700</v>
      </c>
      <c r="S3" s="39">
        <v>-2200</v>
      </c>
      <c r="T3" s="10">
        <f>2000-Q3</f>
        <v>4950</v>
      </c>
      <c r="U3" s="72">
        <f t="shared" si="0"/>
        <v>5700</v>
      </c>
      <c r="V3" s="72">
        <f t="shared" si="0"/>
        <v>4200</v>
      </c>
      <c r="W3" s="10">
        <f>ABS(U3-V3)/2</f>
        <v>750</v>
      </c>
      <c r="X3" s="19">
        <v>202</v>
      </c>
      <c r="Y3" s="19" t="s">
        <v>44</v>
      </c>
      <c r="Z3" s="19">
        <v>-10.85</v>
      </c>
      <c r="AA3" s="19">
        <v>0.1</v>
      </c>
      <c r="AB3" s="19">
        <v>-5.8</v>
      </c>
      <c r="AC3" s="19">
        <v>0.1</v>
      </c>
      <c r="AE3" s="48"/>
      <c r="AK3" s="10"/>
      <c r="AL3" s="49"/>
      <c r="AM3" s="49"/>
      <c r="AO3" s="49"/>
      <c r="AP3" s="50"/>
      <c r="AQ3" s="51"/>
      <c r="AR3" s="52"/>
      <c r="AS3" s="53"/>
      <c r="AT3" s="54"/>
      <c r="AU3" s="55"/>
      <c r="AV3" s="10"/>
      <c r="BI3" s="38"/>
      <c r="BJ3" s="38"/>
      <c r="BR3" s="46"/>
      <c r="BW3" s="10"/>
      <c r="BX3" s="10"/>
      <c r="BY3" s="24"/>
      <c r="CC3" s="26"/>
      <c r="CD3" s="26"/>
      <c r="CE3" s="27"/>
      <c r="CF3" s="23"/>
      <c r="CG3" s="27"/>
      <c r="CH3" s="24"/>
      <c r="CI3" s="28"/>
      <c r="CL3" s="23"/>
      <c r="CM3" s="27"/>
      <c r="CN3" s="28"/>
    </row>
    <row r="4" spans="1:92" s="19" customFormat="1" ht="10.95" customHeight="1" x14ac:dyDescent="0.2">
      <c r="A4" s="19" t="s">
        <v>46</v>
      </c>
      <c r="B4" s="19" t="s">
        <v>47</v>
      </c>
      <c r="C4" s="19">
        <v>205</v>
      </c>
      <c r="D4" s="19">
        <v>0.5</v>
      </c>
      <c r="E4" s="19">
        <v>21.8</v>
      </c>
      <c r="F4" s="19">
        <v>56.27</v>
      </c>
      <c r="G4" s="75">
        <v>0.35</v>
      </c>
      <c r="H4" s="21">
        <f>-8033*LN(F4/100)</f>
        <v>4619.0445058771465</v>
      </c>
      <c r="I4" s="19">
        <v>50</v>
      </c>
      <c r="J4" s="70">
        <v>4</v>
      </c>
      <c r="K4" s="19">
        <v>1.5</v>
      </c>
      <c r="L4" s="20">
        <f>F4/((100-J4)/100)</f>
        <v>58.614583333333336</v>
      </c>
      <c r="M4" s="20">
        <f>G4+K4</f>
        <v>1.85</v>
      </c>
      <c r="N4" s="21">
        <f>-8033*LN(L4/100)</f>
        <v>4291.1214238959355</v>
      </c>
      <c r="O4" s="8">
        <f>(8033*LN((L4+M4)/100) - 8033*LN((L4-M4)/100))/2</f>
        <v>253.62267888575161</v>
      </c>
      <c r="P4" s="19">
        <v>205</v>
      </c>
      <c r="Q4" s="73">
        <f>(R4+S4)/2</f>
        <v>-2950</v>
      </c>
      <c r="R4" s="39">
        <v>-3700</v>
      </c>
      <c r="S4" s="39">
        <v>-2200</v>
      </c>
      <c r="T4" s="10">
        <f>2000-Q4</f>
        <v>4950</v>
      </c>
      <c r="U4" s="72">
        <f t="shared" si="0"/>
        <v>5700</v>
      </c>
      <c r="V4" s="72">
        <f t="shared" si="0"/>
        <v>4200</v>
      </c>
      <c r="W4" s="10">
        <f>ABS(U4-V4)/2</f>
        <v>750</v>
      </c>
      <c r="X4" s="19">
        <v>205</v>
      </c>
      <c r="Y4" s="19" t="s">
        <v>46</v>
      </c>
      <c r="Z4" s="19">
        <v>-13.81</v>
      </c>
      <c r="AA4" s="19">
        <v>0.1</v>
      </c>
      <c r="AB4" s="19">
        <v>-10.09</v>
      </c>
      <c r="AC4" s="19">
        <v>0.1</v>
      </c>
      <c r="AE4" s="10"/>
      <c r="AK4" s="10"/>
      <c r="AP4" s="10"/>
      <c r="AQ4" s="22"/>
      <c r="AS4" s="20"/>
      <c r="AT4" s="29"/>
      <c r="AU4" s="10"/>
      <c r="AV4" s="10"/>
      <c r="BI4" s="38"/>
      <c r="BJ4" s="38"/>
      <c r="BR4" s="46"/>
      <c r="BW4" s="10"/>
      <c r="BX4" s="10"/>
      <c r="BY4" s="24"/>
      <c r="CE4" s="27"/>
      <c r="CF4" s="23"/>
      <c r="CG4" s="27"/>
      <c r="CH4" s="24"/>
      <c r="CI4" s="28"/>
      <c r="CL4" s="23"/>
      <c r="CM4" s="27"/>
      <c r="CN4" s="28"/>
    </row>
    <row r="5" spans="1:92" s="19" customFormat="1" ht="10.199999999999999" x14ac:dyDescent="0.2">
      <c r="A5" s="19" t="s">
        <v>50</v>
      </c>
      <c r="B5" s="19" t="s">
        <v>51</v>
      </c>
      <c r="C5" s="19">
        <v>335</v>
      </c>
      <c r="D5" s="19">
        <v>0.5</v>
      </c>
      <c r="E5" s="19">
        <v>11</v>
      </c>
      <c r="F5" s="19">
        <v>85.9</v>
      </c>
      <c r="G5" s="75">
        <v>0.8</v>
      </c>
      <c r="H5" s="21">
        <f>-8033*LN(F5/100)</f>
        <v>1220.9064057639828</v>
      </c>
      <c r="I5" s="19">
        <v>80</v>
      </c>
      <c r="J5" s="70">
        <v>4</v>
      </c>
      <c r="K5" s="19">
        <v>1.5</v>
      </c>
      <c r="L5" s="20">
        <f>F5/((100-J5)/100)</f>
        <v>89.479166666666671</v>
      </c>
      <c r="M5" s="20">
        <f>G5+K5</f>
        <v>2.2999999999999998</v>
      </c>
      <c r="N5" s="21">
        <f>-8033*LN(L5/100)</f>
        <v>892.98332378277325</v>
      </c>
      <c r="O5" s="8">
        <f>(8033*LN((L5+M5)/100) - 8033*LN((L5-M5)/100))/2</f>
        <v>206.52819401016609</v>
      </c>
      <c r="P5" s="19">
        <v>335</v>
      </c>
      <c r="Q5" s="73">
        <f>(R5+S5)/2</f>
        <v>1050</v>
      </c>
      <c r="R5" s="39">
        <v>650</v>
      </c>
      <c r="S5" s="39">
        <v>1450</v>
      </c>
      <c r="T5" s="10">
        <f>2000-Q5</f>
        <v>950</v>
      </c>
      <c r="U5" s="72">
        <f>(2000-R5)</f>
        <v>1350</v>
      </c>
      <c r="V5" s="72">
        <f>(2000-S5)</f>
        <v>550</v>
      </c>
      <c r="W5" s="10">
        <f>ABS(U5-V5)/2</f>
        <v>400</v>
      </c>
      <c r="X5" s="19">
        <v>335</v>
      </c>
      <c r="Y5" s="19" t="s">
        <v>53</v>
      </c>
      <c r="AE5" s="10"/>
      <c r="AK5" s="10"/>
      <c r="AP5" s="23"/>
      <c r="AQ5" s="30"/>
      <c r="AS5" s="20"/>
      <c r="AT5" s="42"/>
      <c r="AU5" s="31"/>
      <c r="AV5" s="31"/>
      <c r="BI5" s="10"/>
      <c r="BR5" s="46"/>
      <c r="BW5" s="10"/>
      <c r="BX5" s="10"/>
      <c r="BY5" s="24"/>
      <c r="BZ5" s="23"/>
      <c r="CB5" s="14"/>
      <c r="CD5" s="18"/>
      <c r="CE5" s="27"/>
      <c r="CF5" s="23"/>
      <c r="CG5" s="27"/>
      <c r="CH5" s="24"/>
      <c r="CI5" s="28"/>
      <c r="CL5" s="23"/>
      <c r="CM5" s="27"/>
      <c r="CN5" s="28"/>
    </row>
    <row r="6" spans="1:92" s="33" customFormat="1" ht="10.199999999999999" x14ac:dyDescent="0.2">
      <c r="G6" s="76"/>
      <c r="H6" s="57"/>
      <c r="L6" s="56"/>
      <c r="M6" s="56"/>
      <c r="N6" s="57"/>
      <c r="O6" s="58"/>
      <c r="Q6" s="59"/>
      <c r="R6" s="60"/>
      <c r="S6" s="60"/>
      <c r="T6" s="35"/>
      <c r="U6" s="35"/>
      <c r="V6" s="35"/>
      <c r="W6" s="35"/>
      <c r="AE6" s="35"/>
      <c r="AK6" s="35"/>
      <c r="AP6" s="61"/>
      <c r="AQ6" s="62"/>
      <c r="AS6" s="56"/>
      <c r="AT6" s="63"/>
      <c r="AU6" s="64"/>
      <c r="AV6" s="64"/>
      <c r="BI6" s="35"/>
      <c r="BR6" s="65"/>
      <c r="BW6" s="35"/>
      <c r="BX6" s="35"/>
      <c r="BY6" s="66"/>
      <c r="CA6" s="67"/>
      <c r="CE6" s="68"/>
      <c r="CF6" s="61"/>
      <c r="CG6" s="68"/>
      <c r="CH6" s="66"/>
      <c r="CI6" s="69"/>
      <c r="CL6" s="61"/>
      <c r="CM6" s="68"/>
      <c r="CN6" s="69"/>
    </row>
    <row r="7" spans="1:92" s="19" customFormat="1" ht="10.199999999999999" x14ac:dyDescent="0.2">
      <c r="G7" s="75"/>
      <c r="H7" s="21"/>
      <c r="I7" s="41"/>
      <c r="L7" s="20"/>
      <c r="M7" s="20"/>
      <c r="N7" s="21"/>
      <c r="O7" s="8"/>
      <c r="Q7" s="38"/>
      <c r="R7" s="39"/>
      <c r="S7" s="39"/>
      <c r="T7" s="10"/>
      <c r="U7" s="10"/>
      <c r="V7" s="10"/>
      <c r="W7" s="10"/>
      <c r="AE7" s="10"/>
      <c r="AK7" s="10"/>
      <c r="AP7" s="23"/>
      <c r="AQ7" s="30"/>
      <c r="AS7" s="20"/>
      <c r="AT7" s="42"/>
      <c r="AU7" s="31"/>
      <c r="AV7" s="31"/>
      <c r="BI7" s="10"/>
      <c r="BR7" s="46"/>
      <c r="BW7" s="10"/>
      <c r="BX7" s="10"/>
      <c r="BY7" s="24"/>
      <c r="CE7" s="27"/>
      <c r="CF7" s="23"/>
      <c r="CG7" s="27"/>
      <c r="CH7" s="24"/>
      <c r="CI7" s="28"/>
      <c r="CL7" s="23"/>
      <c r="CM7" s="27"/>
      <c r="CN7" s="28"/>
    </row>
    <row r="8" spans="1:92" s="19" customFormat="1" ht="10.199999999999999" x14ac:dyDescent="0.2">
      <c r="G8" s="75"/>
      <c r="H8" s="21"/>
      <c r="I8" s="41"/>
      <c r="L8" s="20"/>
      <c r="M8" s="20"/>
      <c r="N8" s="21"/>
      <c r="O8" s="8"/>
      <c r="Q8" s="38"/>
      <c r="R8" s="39"/>
      <c r="S8" s="39"/>
      <c r="T8" s="10"/>
      <c r="U8" s="10"/>
      <c r="V8" s="10"/>
      <c r="W8" s="10"/>
      <c r="AE8" s="10"/>
      <c r="AK8" s="10"/>
      <c r="AP8" s="23"/>
      <c r="AQ8" s="30"/>
      <c r="AS8" s="20"/>
      <c r="AT8" s="42"/>
      <c r="AU8" s="31"/>
      <c r="AV8" s="31"/>
      <c r="BI8" s="10"/>
      <c r="BR8" s="46"/>
      <c r="BW8" s="10"/>
      <c r="BX8" s="10"/>
      <c r="BY8" s="24"/>
      <c r="BZ8" s="23"/>
      <c r="CB8" s="14"/>
      <c r="CD8" s="18"/>
      <c r="CE8" s="27"/>
      <c r="CF8" s="23"/>
      <c r="CG8" s="27"/>
      <c r="CH8" s="24"/>
      <c r="CI8" s="28"/>
      <c r="CL8" s="23"/>
      <c r="CM8" s="27"/>
      <c r="CN8" s="28"/>
    </row>
    <row r="9" spans="1:92" s="19" customFormat="1" ht="10.199999999999999" x14ac:dyDescent="0.2">
      <c r="G9" s="75"/>
      <c r="H9" s="21"/>
      <c r="I9" s="41"/>
      <c r="L9" s="20"/>
      <c r="M9" s="20"/>
      <c r="N9" s="21"/>
      <c r="O9" s="8"/>
      <c r="Q9" s="38"/>
      <c r="R9" s="39"/>
      <c r="S9" s="39"/>
      <c r="T9" s="10"/>
      <c r="U9" s="10"/>
      <c r="V9" s="10"/>
      <c r="W9" s="10"/>
      <c r="AE9" s="10"/>
      <c r="AK9" s="10"/>
      <c r="AP9" s="10"/>
      <c r="AQ9" s="22"/>
      <c r="AS9" s="20"/>
      <c r="AT9" s="29"/>
      <c r="AU9" s="10"/>
      <c r="AV9" s="10"/>
      <c r="BI9" s="10"/>
      <c r="BR9" s="46"/>
      <c r="BW9" s="10"/>
      <c r="BX9" s="10"/>
      <c r="BY9" s="24"/>
      <c r="CE9" s="27"/>
      <c r="CF9" s="23"/>
      <c r="CL9" s="23"/>
      <c r="CM9" s="27"/>
      <c r="CN9" s="28"/>
    </row>
    <row r="10" spans="1:92" s="19" customFormat="1" ht="10.199999999999999" x14ac:dyDescent="0.2">
      <c r="G10" s="75"/>
      <c r="H10" s="21"/>
      <c r="I10" s="41"/>
      <c r="L10" s="20"/>
      <c r="M10" s="20"/>
      <c r="N10" s="21"/>
      <c r="O10" s="8"/>
      <c r="Q10" s="38"/>
      <c r="R10" s="39"/>
      <c r="S10" s="39"/>
      <c r="T10" s="10"/>
      <c r="U10" s="10"/>
      <c r="V10" s="10"/>
      <c r="W10" s="10"/>
      <c r="AE10" s="10"/>
      <c r="AK10" s="10"/>
      <c r="AP10" s="23"/>
      <c r="AQ10" s="30"/>
      <c r="AS10" s="20"/>
      <c r="AT10" s="42"/>
      <c r="AU10" s="31"/>
      <c r="AV10" s="31"/>
      <c r="BI10" s="10"/>
      <c r="BR10" s="46"/>
      <c r="BV10" s="14"/>
      <c r="BW10" s="10"/>
      <c r="BX10" s="10"/>
      <c r="BY10" s="24"/>
      <c r="CE10" s="27"/>
      <c r="CF10" s="23"/>
      <c r="CL10" s="23"/>
      <c r="CM10" s="27"/>
      <c r="CN10" s="28"/>
    </row>
    <row r="11" spans="1:92" s="19" customFormat="1" ht="10.199999999999999" x14ac:dyDescent="0.2">
      <c r="G11" s="75"/>
      <c r="H11" s="21"/>
      <c r="L11" s="20"/>
      <c r="M11" s="20"/>
      <c r="N11" s="21"/>
      <c r="O11" s="8"/>
      <c r="Q11" s="38"/>
      <c r="R11" s="39"/>
      <c r="S11" s="39"/>
      <c r="T11" s="10"/>
      <c r="U11" s="10"/>
      <c r="V11" s="10"/>
      <c r="W11" s="10"/>
      <c r="AE11" s="10"/>
      <c r="AK11" s="10"/>
      <c r="AP11" s="10"/>
      <c r="AQ11" s="22"/>
      <c r="AS11" s="20"/>
      <c r="AT11" s="29"/>
      <c r="AU11" s="10"/>
      <c r="AV11" s="10"/>
      <c r="BI11" s="10"/>
      <c r="BR11" s="46"/>
      <c r="BV11" s="14"/>
      <c r="BW11" s="10"/>
      <c r="BX11" s="10"/>
      <c r="BY11" s="24"/>
      <c r="CE11" s="27"/>
      <c r="CF11" s="23"/>
      <c r="CL11" s="23"/>
      <c r="CM11" s="27"/>
      <c r="CN11" s="28"/>
    </row>
    <row r="12" spans="1:92" s="19" customFormat="1" ht="10.199999999999999" x14ac:dyDescent="0.2">
      <c r="G12" s="75"/>
      <c r="H12" s="21"/>
      <c r="L12" s="20"/>
      <c r="M12" s="20"/>
      <c r="N12" s="21"/>
      <c r="O12" s="8"/>
      <c r="Q12" s="38"/>
      <c r="R12" s="39"/>
      <c r="S12" s="39"/>
      <c r="T12" s="10"/>
      <c r="U12" s="10"/>
      <c r="V12" s="10"/>
      <c r="W12" s="10"/>
      <c r="AE12" s="10"/>
      <c r="AK12" s="10"/>
      <c r="AP12" s="23"/>
      <c r="AQ12" s="30"/>
      <c r="AS12" s="20"/>
      <c r="AT12" s="42"/>
      <c r="AU12" s="31"/>
      <c r="AV12" s="31"/>
      <c r="BI12" s="10"/>
      <c r="BR12" s="46"/>
      <c r="BV12" s="14"/>
      <c r="BW12" s="10"/>
      <c r="BX12" s="10"/>
      <c r="BY12" s="24"/>
      <c r="BZ12" s="23"/>
      <c r="CB12" s="14"/>
      <c r="CD12" s="18"/>
      <c r="CE12" s="27"/>
      <c r="CF12" s="23"/>
      <c r="CG12" s="27"/>
      <c r="CH12" s="24"/>
      <c r="CI12" s="28"/>
      <c r="CL12" s="23"/>
      <c r="CM12" s="27"/>
      <c r="CN12" s="28"/>
    </row>
    <row r="13" spans="1:92" s="14" customFormat="1" ht="10.199999999999999" x14ac:dyDescent="0.2">
      <c r="G13" s="77"/>
      <c r="H13" s="32"/>
      <c r="N13" s="32"/>
      <c r="Q13" s="9"/>
      <c r="T13" s="9"/>
      <c r="U13" s="9"/>
      <c r="V13" s="9"/>
      <c r="W13" s="9"/>
      <c r="AE13" s="9"/>
      <c r="AK13" s="9"/>
      <c r="AP13" s="9"/>
      <c r="AQ13" s="30"/>
      <c r="AT13" s="23"/>
      <c r="AU13" s="9"/>
      <c r="AV13" s="9"/>
      <c r="AZ13" s="19"/>
      <c r="BA13" s="19"/>
      <c r="BB13" s="19"/>
      <c r="BC13" s="19"/>
      <c r="BH13" s="19"/>
      <c r="BI13" s="9"/>
      <c r="BJ13" s="9"/>
      <c r="BN13" s="19"/>
      <c r="BU13" s="19"/>
      <c r="BW13" s="9"/>
      <c r="BX13" s="9"/>
    </row>
    <row r="14" spans="1:92" s="14" customFormat="1" ht="10.199999999999999" x14ac:dyDescent="0.2">
      <c r="G14" s="77"/>
      <c r="H14" s="32"/>
      <c r="N14" s="32"/>
      <c r="Q14" s="9"/>
      <c r="T14" s="9"/>
      <c r="U14" s="9"/>
      <c r="V14" s="9"/>
      <c r="W14" s="9"/>
      <c r="AE14" s="9"/>
      <c r="AK14" s="9"/>
      <c r="AN14" s="9"/>
      <c r="AO14" s="9"/>
      <c r="AP14" s="9"/>
      <c r="AQ14" s="30"/>
      <c r="AT14" s="23"/>
      <c r="AU14" s="9"/>
      <c r="AV14" s="9"/>
      <c r="AZ14" s="19"/>
      <c r="BA14" s="19"/>
      <c r="BB14" s="19"/>
      <c r="BC14" s="19"/>
      <c r="BI14" s="9"/>
      <c r="BJ14" s="9"/>
    </row>
    <row r="15" spans="1:92" s="14" customFormat="1" ht="10.199999999999999" x14ac:dyDescent="0.2">
      <c r="G15" s="77"/>
      <c r="H15" s="32"/>
      <c r="N15" s="32"/>
      <c r="Q15" s="9"/>
      <c r="T15" s="9"/>
      <c r="U15" s="9"/>
      <c r="V15" s="9"/>
      <c r="W15" s="9"/>
      <c r="AE15" s="9"/>
      <c r="AK15" s="9"/>
      <c r="AN15" s="9"/>
      <c r="AO15" s="9"/>
      <c r="AP15" s="9"/>
      <c r="AQ15" s="30"/>
      <c r="AR15" s="47"/>
      <c r="AT15" s="23"/>
      <c r="AU15" s="9"/>
      <c r="AV15" s="43"/>
      <c r="AZ15" s="19"/>
      <c r="BA15" s="19"/>
      <c r="BB15" s="19"/>
      <c r="BC15" s="19"/>
      <c r="BH15" s="19"/>
      <c r="BI15" s="9"/>
      <c r="BJ15" s="9"/>
      <c r="BN15" s="19"/>
      <c r="BV15" s="33"/>
    </row>
    <row r="16" spans="1:92" s="14" customFormat="1" x14ac:dyDescent="0.25">
      <c r="G16" s="77"/>
      <c r="H16" s="32"/>
      <c r="N16" s="32"/>
      <c r="Q16" s="9"/>
      <c r="T16" s="9"/>
      <c r="U16" s="9"/>
      <c r="V16" s="9"/>
      <c r="W16" s="9"/>
      <c r="AE16" s="9"/>
      <c r="AK16" s="9"/>
      <c r="AN16" s="9"/>
      <c r="AO16" s="9"/>
      <c r="AP16" s="9"/>
      <c r="AQ16" s="30"/>
      <c r="AR16" s="44"/>
      <c r="AT16" s="23"/>
      <c r="AU16" s="9"/>
      <c r="AV16" s="9"/>
      <c r="AZ16" s="19"/>
      <c r="BA16" s="19"/>
      <c r="BB16" s="19"/>
      <c r="BC16" s="19"/>
      <c r="BH16" s="19"/>
      <c r="BI16" s="9"/>
      <c r="BJ16" s="9"/>
      <c r="BN16" s="19"/>
      <c r="BV16"/>
    </row>
    <row r="17" spans="7:77" s="14" customFormat="1" x14ac:dyDescent="0.25">
      <c r="G17" s="77"/>
      <c r="H17" s="23"/>
      <c r="N17" s="32"/>
      <c r="Q17" s="9"/>
      <c r="T17" s="9"/>
      <c r="U17" s="9"/>
      <c r="V17" s="9"/>
      <c r="W17" s="9"/>
      <c r="AE17" s="9"/>
      <c r="AK17" s="9"/>
      <c r="AN17" s="9"/>
      <c r="AO17" s="9"/>
      <c r="AP17" s="9"/>
      <c r="AQ17" s="30"/>
      <c r="AR17"/>
      <c r="AT17" s="23"/>
      <c r="AU17" s="9"/>
      <c r="AV17" s="9"/>
      <c r="AZ17" s="19"/>
      <c r="BA17" s="19"/>
      <c r="BB17" s="19"/>
      <c r="BC17" s="19"/>
      <c r="BH17" s="19"/>
      <c r="BI17" s="9"/>
      <c r="BJ17" s="9"/>
      <c r="BN17" s="19"/>
      <c r="BV17"/>
    </row>
    <row r="18" spans="7:77" s="14" customFormat="1" x14ac:dyDescent="0.25">
      <c r="G18" s="77"/>
      <c r="H18" s="32"/>
      <c r="N18" s="32"/>
      <c r="Q18" s="9"/>
      <c r="T18" s="9"/>
      <c r="U18" s="9"/>
      <c r="V18" s="9"/>
      <c r="W18" s="9"/>
      <c r="AE18" s="9"/>
      <c r="AK18" s="9"/>
      <c r="AN18" s="9"/>
      <c r="AO18" s="9"/>
      <c r="AP18" s="9"/>
      <c r="AQ18" s="30"/>
      <c r="AT18" s="23"/>
      <c r="AU18" s="9"/>
      <c r="AV18" s="9"/>
      <c r="AZ18" s="19"/>
      <c r="BA18" s="19"/>
      <c r="BB18" s="19"/>
      <c r="BH18" s="19"/>
      <c r="BI18" s="9"/>
      <c r="BJ18" s="9"/>
      <c r="BN18" s="19"/>
      <c r="BV18"/>
    </row>
    <row r="19" spans="7:77" s="14" customFormat="1" x14ac:dyDescent="0.25">
      <c r="G19" s="77"/>
      <c r="H19" s="32"/>
      <c r="N19" s="32"/>
      <c r="Q19" s="9"/>
      <c r="T19" s="9"/>
      <c r="U19" s="9"/>
      <c r="V19" s="9"/>
      <c r="W19" s="9"/>
      <c r="AE19" s="9"/>
      <c r="AK19" s="9"/>
      <c r="AN19" s="9"/>
      <c r="AO19" s="9"/>
      <c r="AP19" s="9"/>
      <c r="AQ19" s="30"/>
      <c r="AT19" s="23"/>
      <c r="AU19" s="9"/>
      <c r="AV19" s="9"/>
      <c r="AZ19" s="19"/>
      <c r="BA19" s="19"/>
      <c r="BB19" s="19"/>
      <c r="BH19" s="19"/>
      <c r="BI19" s="9"/>
      <c r="BJ19" s="9"/>
      <c r="BN19" s="19"/>
      <c r="BV19"/>
    </row>
    <row r="20" spans="7:77" s="33" customFormat="1" x14ac:dyDescent="0.25">
      <c r="G20" s="75"/>
      <c r="H20" s="21"/>
      <c r="L20" s="20"/>
      <c r="M20" s="20"/>
      <c r="N20" s="21"/>
      <c r="Q20" s="34"/>
      <c r="R20" s="20"/>
      <c r="S20" s="20"/>
      <c r="T20" s="10"/>
      <c r="U20" s="10"/>
      <c r="V20" s="10"/>
      <c r="W20" s="10"/>
      <c r="AE20" s="35"/>
      <c r="AK20" s="35"/>
      <c r="AN20" s="35"/>
      <c r="AO20" s="35"/>
      <c r="AP20" s="35"/>
      <c r="AQ20" s="36"/>
      <c r="AS20" s="20"/>
      <c r="AT20" s="37"/>
      <c r="AU20" s="35"/>
      <c r="AV20" s="35"/>
      <c r="AZ20" s="19"/>
      <c r="BA20" s="19"/>
      <c r="BB20" s="19"/>
      <c r="BC20" s="14"/>
      <c r="BH20" s="19"/>
      <c r="BI20" s="35"/>
      <c r="BJ20" s="35"/>
      <c r="BN20" s="19"/>
      <c r="BV20"/>
      <c r="BW20" s="35"/>
      <c r="BX20" s="35"/>
      <c r="BY20" s="24"/>
    </row>
    <row r="21" spans="7:77" x14ac:dyDescent="0.25">
      <c r="AZ21" s="19"/>
      <c r="BA21" s="19"/>
      <c r="BB21" s="19"/>
      <c r="BC21" s="14"/>
      <c r="BH21" s="4"/>
      <c r="BN21" s="4"/>
    </row>
    <row r="22" spans="7:77" x14ac:dyDescent="0.25">
      <c r="AZ22" s="19">
        <v>0.16</v>
      </c>
      <c r="BA22" s="19">
        <v>0.48</v>
      </c>
      <c r="BB22" s="19">
        <v>1.5</v>
      </c>
      <c r="BC22" s="14"/>
      <c r="BH22" s="4"/>
      <c r="BN22" s="4"/>
    </row>
    <row r="23" spans="7:77" x14ac:dyDescent="0.25">
      <c r="AZ23" s="14"/>
      <c r="BA23" s="14"/>
      <c r="BB23" s="19"/>
      <c r="BC23" s="14"/>
      <c r="BH23" s="4"/>
      <c r="BN23" s="4"/>
    </row>
    <row r="24" spans="7:77" x14ac:dyDescent="0.25">
      <c r="AZ24" s="14"/>
      <c r="BA24" s="14"/>
      <c r="BB24" s="14"/>
      <c r="BC24" s="14"/>
      <c r="BH24" s="4"/>
      <c r="BN24" s="4"/>
    </row>
    <row r="25" spans="7:77" x14ac:dyDescent="0.25">
      <c r="AZ25" s="14"/>
      <c r="BA25" s="14"/>
      <c r="BB25" s="14"/>
      <c r="BC25" s="33"/>
      <c r="BH25" s="4"/>
      <c r="BN25" s="4"/>
    </row>
    <row r="26" spans="7:77" x14ac:dyDescent="0.25">
      <c r="AZ26" s="14"/>
      <c r="BA26" s="14"/>
      <c r="BB26" s="14"/>
      <c r="BH26" s="4"/>
      <c r="BN26" s="4"/>
    </row>
    <row r="27" spans="7:77" x14ac:dyDescent="0.25">
      <c r="AZ27" s="14"/>
      <c r="BA27" s="14"/>
      <c r="BB27" s="14"/>
      <c r="BH27" s="4"/>
      <c r="BN27" s="4"/>
    </row>
    <row r="28" spans="7:77" x14ac:dyDescent="0.25">
      <c r="AZ28" s="14"/>
      <c r="BA28" s="14"/>
      <c r="BB28" s="14"/>
      <c r="BH28" s="4"/>
      <c r="BN28" s="4"/>
    </row>
    <row r="29" spans="7:77" x14ac:dyDescent="0.25">
      <c r="AZ29" s="14"/>
      <c r="BA29" s="14"/>
      <c r="BB29" s="14"/>
      <c r="BH29" s="4"/>
      <c r="BN29" s="4"/>
    </row>
    <row r="30" spans="7:77" x14ac:dyDescent="0.25">
      <c r="AZ30" s="33"/>
      <c r="BA30" s="33"/>
      <c r="BB30" s="33">
        <v>-52</v>
      </c>
      <c r="BH30" s="4"/>
      <c r="BN30" s="4"/>
    </row>
  </sheetData>
  <phoneticPr fontId="6" type="noConversion"/>
  <printOptions gridLines="1" gridLinesSet="0"/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1</vt:i4>
      </vt:variant>
    </vt:vector>
  </HeadingPairs>
  <TitlesOfParts>
    <vt:vector size="4" baseType="lpstr">
      <vt:lpstr>Chau4(dcp=4) + calcul erreur ch</vt:lpstr>
      <vt:lpstr>Chau4 (dcp=10)</vt:lpstr>
      <vt:lpstr>Chau4(dcp=4)</vt:lpstr>
      <vt:lpstr>growth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Dominique GENTY</cp:lastModifiedBy>
  <cp:lastPrinted>1999-05-07T12:08:30Z</cp:lastPrinted>
  <dcterms:created xsi:type="dcterms:W3CDTF">1998-06-19T12:42:38Z</dcterms:created>
  <dcterms:modified xsi:type="dcterms:W3CDTF">2023-07-17T10:46:50Z</dcterms:modified>
</cp:coreProperties>
</file>